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heets/sheet1.xml" ContentType="application/vnd.openxmlformats-officedocument.spreadsheetml.chart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Z:\System\001_DGNB - Gebäude im Betrieb Version 2020\ÖGNI_GIB20\04 Tools\"/>
    </mc:Choice>
  </mc:AlternateContent>
  <xr:revisionPtr revIDLastSave="0" documentId="13_ncr:1_{5CF9F170-3301-4244-A913-83FAC05398E5}" xr6:coauthVersionLast="45" xr6:coauthVersionMax="45" xr10:uidLastSave="{00000000-0000-0000-0000-000000000000}"/>
  <bookViews>
    <workbookView xWindow="-108" yWindow="-108" windowWidth="23256" windowHeight="12576" tabRatio="919" firstSheet="2" activeTab="2" xr2:uid="{00000000-000D-0000-FFFF-FFFF00000000}"/>
  </bookViews>
  <sheets>
    <sheet name="Allgemein" sheetId="3" r:id="rId1"/>
    <sheet name="Variablen" sheetId="19" state="hidden" r:id="rId2"/>
    <sheet name="Projektdaten" sheetId="7" r:id="rId3"/>
    <sheet name="TEIL 1 Zustandsermittlung" sheetId="4" r:id="rId4"/>
    <sheet name="TEIL 2a KSFP Maßnahmen" sheetId="16" r:id="rId5"/>
    <sheet name="TEIL 2b KSFP Grafik" sheetId="17" r:id="rId6"/>
    <sheet name="TEIL 3 Klimaschutzausweis" sheetId="6" r:id="rId7"/>
    <sheet name="ANNEX 1 Emissionsfaktoren" sheetId="1" r:id="rId8"/>
    <sheet name="ANNEX 2 Spezifische Faktoren" sheetId="15" r:id="rId9"/>
    <sheet name="ANNEX 3 Teilenergiekennwerte" sheetId="8" r:id="rId10"/>
    <sheet name="ANNEX 4 Datenqualitätsindex" sheetId="18" r:id="rId11"/>
    <sheet name="ANNEX 5 Bilanzgrenze + Begriffe" sheetId="21" r:id="rId12"/>
  </sheets>
  <definedNames>
    <definedName name="AngabeLCA">Variablen!$D$31</definedName>
    <definedName name="AngabeLCADauer">Variablen!#REF!</definedName>
    <definedName name="AngabeNRF">Variablen!$D$28</definedName>
    <definedName name="BBK">Variablen!$D$24</definedName>
    <definedName name="BudgetEmission">Variablen!$D$70</definedName>
    <definedName name="BudgetGrenzwert">Variablen!$D$68</definedName>
    <definedName name="_xlnm.Print_Area" localSheetId="0">Allgemein!$A$1:$N$70</definedName>
    <definedName name="_xlnm.Print_Area" localSheetId="7">'ANNEX 1 Emissionsfaktoren'!$A$1:$H$124</definedName>
    <definedName name="_xlnm.Print_Area" localSheetId="8">'ANNEX 2 Spezifische Faktoren'!$A$1:$H$193</definedName>
    <definedName name="_xlnm.Print_Area" localSheetId="9">'ANNEX 3 Teilenergiekennwerte'!$A$1:$V$65</definedName>
    <definedName name="_xlnm.Print_Area" localSheetId="10">'ANNEX 4 Datenqualitätsindex'!$A$1:$J$87</definedName>
    <definedName name="_xlnm.Print_Area" localSheetId="2">Projektdaten!$A$1:$K$79</definedName>
    <definedName name="_xlnm.Print_Area" localSheetId="3">'TEIL 1 Zustandsermittlung'!$A$1:$I$217</definedName>
    <definedName name="_xlnm.Print_Area" localSheetId="4">'TEIL 2a KSFP Maßnahmen'!$A$1:$AL$307</definedName>
    <definedName name="_xlnm.Print_Area" localSheetId="6">'TEIL 3 Klimaschutzausweis'!$A$1:$N$115</definedName>
    <definedName name="_xlnm.Print_Area" localSheetId="1">Variablen!$A$1:$E$83</definedName>
    <definedName name="GIB">Variablen!$D$17</definedName>
    <definedName name="JahrEmission">Variablen!$D$64</definedName>
    <definedName name="JahrEmissionen">Variablen!$D$64</definedName>
    <definedName name="JahrGrenzwert">Variablen!$D$62</definedName>
    <definedName name="NRF">Variablen!$D$29</definedName>
    <definedName name="Prozentual">Variablen!$B$82</definedName>
    <definedName name="Spezifisch">Variablen!$B$81</definedName>
    <definedName name="StartjahrKSFP">Variablen!$D$52</definedName>
    <definedName name="ZieljahrKSFP">Variablen!$D$54</definedName>
  </definedNames>
  <calcPr calcId="191029"/>
</workbook>
</file>

<file path=xl/calcChain.xml><?xml version="1.0" encoding="utf-8"?>
<calcChain xmlns="http://schemas.openxmlformats.org/spreadsheetml/2006/main">
  <c r="D88" i="1" l="1"/>
  <c r="D71" i="1"/>
  <c r="D51" i="1"/>
  <c r="D52" i="1" s="1"/>
  <c r="D53" i="1" s="1"/>
  <c r="D54" i="1" s="1"/>
  <c r="D55" i="1" s="1"/>
  <c r="D56" i="1" s="1"/>
  <c r="D57" i="1" s="1"/>
  <c r="D58" i="1" s="1"/>
  <c r="D59" i="1" s="1"/>
  <c r="D60" i="1" s="1"/>
  <c r="D61" i="1" s="1"/>
  <c r="D62" i="1" s="1"/>
  <c r="D63" i="1" s="1"/>
  <c r="D64" i="1" s="1"/>
  <c r="D65" i="1" s="1"/>
  <c r="D66" i="1" s="1"/>
  <c r="D67" i="1" s="1"/>
  <c r="D68" i="1" s="1"/>
  <c r="D69" i="1" s="1"/>
  <c r="D70" i="1" s="1"/>
  <c r="D52" i="19" l="1"/>
  <c r="H4" i="6" l="1"/>
  <c r="C178" i="4" l="1"/>
  <c r="C172" i="4"/>
  <c r="C234" i="16"/>
  <c r="C228" i="16"/>
  <c r="C220" i="16"/>
  <c r="C230" i="16"/>
  <c r="C224" i="16"/>
  <c r="C216" i="16"/>
  <c r="B186" i="16"/>
  <c r="C208" i="16"/>
  <c r="C202" i="16"/>
  <c r="C152" i="4"/>
  <c r="C146" i="4"/>
  <c r="C194" i="16"/>
  <c r="C198" i="16"/>
  <c r="C190" i="16"/>
  <c r="C369" i="16"/>
  <c r="C370" i="16"/>
  <c r="C371" i="16"/>
  <c r="C372" i="16"/>
  <c r="C394" i="16"/>
  <c r="C395" i="16"/>
  <c r="C396" i="16"/>
  <c r="C397" i="16"/>
  <c r="B194" i="4" l="1"/>
  <c r="B269" i="16" s="1"/>
  <c r="C183" i="4"/>
  <c r="B258" i="16" s="1"/>
  <c r="E28" i="7" l="1"/>
  <c r="H8" i="6" s="1"/>
  <c r="H9" i="6"/>
  <c r="H10" i="6"/>
  <c r="H11" i="6"/>
  <c r="H12" i="6"/>
  <c r="H13" i="6"/>
  <c r="H14" i="6"/>
  <c r="H15" i="6"/>
  <c r="H16" i="6"/>
  <c r="H17" i="6"/>
  <c r="B112" i="6" l="1"/>
  <c r="L37" i="6" l="1"/>
  <c r="B113" i="6"/>
  <c r="G25" i="1"/>
  <c r="G27" i="1"/>
  <c r="G29" i="1"/>
  <c r="G28" i="1"/>
  <c r="G24" i="1"/>
  <c r="B38" i="6"/>
  <c r="B37" i="6"/>
  <c r="B31" i="6" l="1"/>
  <c r="B62" i="6"/>
  <c r="B61" i="6"/>
  <c r="B255" i="16"/>
  <c r="D25" i="1" l="1"/>
  <c r="D24" i="1"/>
  <c r="G26" i="1"/>
  <c r="G23" i="1"/>
  <c r="C162" i="4" l="1"/>
  <c r="A104" i="1"/>
  <c r="A7" i="1"/>
  <c r="A19" i="1"/>
  <c r="D101" i="1"/>
  <c r="D100" i="1"/>
  <c r="D99" i="1"/>
  <c r="D97" i="1"/>
  <c r="D96" i="1"/>
  <c r="D95" i="1"/>
  <c r="E71" i="15"/>
  <c r="E52" i="15"/>
  <c r="E33" i="15"/>
  <c r="D23" i="1" s="1"/>
  <c r="D42" i="1"/>
  <c r="D43" i="1" s="1"/>
  <c r="D44" i="1" s="1"/>
  <c r="D45" i="1" s="1"/>
  <c r="D46" i="1" s="1"/>
  <c r="D47" i="1" s="1"/>
  <c r="D48" i="1" s="1"/>
  <c r="D49" i="1" s="1"/>
  <c r="D50" i="1" s="1"/>
  <c r="D26" i="1"/>
  <c r="D27" i="1"/>
  <c r="D28" i="1"/>
  <c r="D29" i="1"/>
  <c r="D30" i="1"/>
  <c r="D31" i="1"/>
  <c r="A308" i="16"/>
  <c r="B23" i="16"/>
  <c r="B24" i="16"/>
  <c r="B185" i="16"/>
  <c r="B212" i="16"/>
  <c r="B211" i="16"/>
  <c r="B237" i="16"/>
  <c r="B267" i="16"/>
  <c r="B289" i="16"/>
  <c r="H39" i="6" l="1"/>
  <c r="H38" i="6"/>
  <c r="H37" i="6"/>
  <c r="AL298" i="16"/>
  <c r="AL244" i="16"/>
  <c r="AK298" i="16"/>
  <c r="AK244" i="16"/>
  <c r="AJ298" i="16"/>
  <c r="AJ244" i="16"/>
  <c r="AI298" i="16"/>
  <c r="AI244" i="16"/>
  <c r="AH298" i="16"/>
  <c r="AH244" i="16"/>
  <c r="AG298" i="16"/>
  <c r="AG244" i="16"/>
  <c r="AF298" i="16"/>
  <c r="AF244" i="16"/>
  <c r="AE298" i="16"/>
  <c r="AE244" i="16"/>
  <c r="AD298" i="16"/>
  <c r="AD244" i="16"/>
  <c r="AC298" i="16"/>
  <c r="AC244" i="16"/>
  <c r="AB298" i="16"/>
  <c r="AB244" i="16"/>
  <c r="AA298" i="16"/>
  <c r="AA244" i="16"/>
  <c r="Z298" i="16"/>
  <c r="Z244" i="16"/>
  <c r="Y298" i="16"/>
  <c r="Y244" i="16"/>
  <c r="X298" i="16"/>
  <c r="X244" i="16"/>
  <c r="W298" i="16"/>
  <c r="W244" i="16"/>
  <c r="V298" i="16"/>
  <c r="V244" i="16"/>
  <c r="U298" i="16"/>
  <c r="U244" i="16"/>
  <c r="T298" i="16"/>
  <c r="T244" i="16"/>
  <c r="S298" i="16"/>
  <c r="S244" i="16"/>
  <c r="R298" i="16"/>
  <c r="R244" i="16"/>
  <c r="Q298" i="16"/>
  <c r="Q244" i="16"/>
  <c r="P298" i="16"/>
  <c r="P244" i="16"/>
  <c r="O298" i="16"/>
  <c r="O244" i="16"/>
  <c r="N298" i="16"/>
  <c r="N244" i="16"/>
  <c r="M298" i="16"/>
  <c r="M244" i="16"/>
  <c r="L298" i="16"/>
  <c r="L244" i="16"/>
  <c r="K298" i="16"/>
  <c r="K244" i="16"/>
  <c r="I6" i="16"/>
  <c r="J6" i="16" s="1"/>
  <c r="J298" i="16"/>
  <c r="J244" i="16"/>
  <c r="I298" i="16"/>
  <c r="I244" i="16"/>
  <c r="D29" i="19"/>
  <c r="D219" i="16"/>
  <c r="C162" i="16"/>
  <c r="C156" i="16"/>
  <c r="C150" i="16"/>
  <c r="D181" i="16"/>
  <c r="D175" i="16"/>
  <c r="D169" i="16"/>
  <c r="D143" i="16"/>
  <c r="D137" i="16"/>
  <c r="D131" i="16"/>
  <c r="C124" i="16"/>
  <c r="C118" i="16"/>
  <c r="C112" i="16"/>
  <c r="C82" i="16"/>
  <c r="C76" i="16"/>
  <c r="C70" i="16"/>
  <c r="D101" i="16"/>
  <c r="D95" i="16"/>
  <c r="D89" i="16"/>
  <c r="D63" i="16"/>
  <c r="D57" i="16"/>
  <c r="D51" i="16"/>
  <c r="C44" i="16"/>
  <c r="C38" i="16"/>
  <c r="C32" i="16"/>
  <c r="D54" i="19"/>
  <c r="G234" i="16"/>
  <c r="G228" i="16"/>
  <c r="G220" i="16"/>
  <c r="G208" i="16"/>
  <c r="G202" i="16"/>
  <c r="G194" i="16"/>
  <c r="G126" i="16"/>
  <c r="G120" i="16"/>
  <c r="G114" i="16"/>
  <c r="H114" i="16" s="1"/>
  <c r="G46" i="16"/>
  <c r="G40" i="16"/>
  <c r="G34" i="16"/>
  <c r="H34" i="16" s="1"/>
  <c r="E310" i="16"/>
  <c r="D310" i="16"/>
  <c r="C310" i="16"/>
  <c r="C315" i="16"/>
  <c r="C347" i="16"/>
  <c r="C348" i="16"/>
  <c r="C349" i="16"/>
  <c r="C351" i="16"/>
  <c r="C352" i="16"/>
  <c r="C353" i="16"/>
  <c r="C354" i="16"/>
  <c r="C355" i="16"/>
  <c r="C377" i="16"/>
  <c r="C389" i="16"/>
  <c r="C390" i="16"/>
  <c r="C391" i="16"/>
  <c r="C392" i="16"/>
  <c r="B310" i="16"/>
  <c r="A310" i="16"/>
  <c r="A314" i="16"/>
  <c r="A316" i="16"/>
  <c r="A327" i="16"/>
  <c r="A359" i="16"/>
  <c r="A363" i="16"/>
  <c r="A376" i="16"/>
  <c r="A378" i="16"/>
  <c r="A380" i="16"/>
  <c r="B63" i="6" l="1"/>
  <c r="I7" i="16"/>
  <c r="D60" i="19"/>
  <c r="H58" i="6"/>
  <c r="G254" i="16"/>
  <c r="K6" i="16"/>
  <c r="K7" i="16" s="1"/>
  <c r="J7" i="16"/>
  <c r="G8" i="4"/>
  <c r="F8" i="4" s="1"/>
  <c r="H36" i="6" s="1"/>
  <c r="H287" i="4"/>
  <c r="H300" i="4" s="1"/>
  <c r="H210" i="4"/>
  <c r="H126" i="4"/>
  <c r="G164" i="16" s="1"/>
  <c r="H120" i="4"/>
  <c r="G158" i="16" s="1"/>
  <c r="H114" i="4"/>
  <c r="G152" i="16" s="1"/>
  <c r="H68" i="4"/>
  <c r="G84" i="16" s="1"/>
  <c r="H62" i="4"/>
  <c r="G78" i="16" s="1"/>
  <c r="H56" i="4"/>
  <c r="G72" i="16" s="1"/>
  <c r="G287" i="4"/>
  <c r="G300" i="4" s="1"/>
  <c r="G210" i="4"/>
  <c r="G126" i="4"/>
  <c r="G120" i="4"/>
  <c r="G114" i="4"/>
  <c r="G68" i="4"/>
  <c r="G62" i="4"/>
  <c r="G56" i="4"/>
  <c r="D177" i="4"/>
  <c r="D151" i="4"/>
  <c r="D145" i="4"/>
  <c r="D125" i="4"/>
  <c r="D163" i="16" s="1"/>
  <c r="D119" i="4"/>
  <c r="D157" i="16" s="1"/>
  <c r="D113" i="4"/>
  <c r="D151" i="16" s="1"/>
  <c r="D85" i="4"/>
  <c r="D119" i="16" s="1"/>
  <c r="D67" i="4"/>
  <c r="D83" i="16" s="1"/>
  <c r="D61" i="4"/>
  <c r="D77" i="16" s="1"/>
  <c r="D55" i="4"/>
  <c r="D71" i="16" s="1"/>
  <c r="D27" i="4"/>
  <c r="D39" i="16" s="1"/>
  <c r="F287" i="4"/>
  <c r="F300" i="4" s="1"/>
  <c r="B274" i="4"/>
  <c r="B364" i="16" s="1"/>
  <c r="B275" i="4"/>
  <c r="B365" i="16" s="1"/>
  <c r="B276" i="4"/>
  <c r="B366" i="16" s="1"/>
  <c r="B277" i="4"/>
  <c r="B367" i="16" s="1"/>
  <c r="B270" i="4"/>
  <c r="B360" i="16" s="1"/>
  <c r="B271" i="4"/>
  <c r="B361" i="16" s="1"/>
  <c r="B238" i="4"/>
  <c r="B328" i="16" s="1"/>
  <c r="B239" i="4"/>
  <c r="B329" i="16" s="1"/>
  <c r="B240" i="4"/>
  <c r="B330" i="16" s="1"/>
  <c r="B241" i="4"/>
  <c r="B331" i="16" s="1"/>
  <c r="B242" i="4"/>
  <c r="B332" i="16" s="1"/>
  <c r="B243" i="4"/>
  <c r="B333" i="16" s="1"/>
  <c r="B244" i="4"/>
  <c r="B334" i="16" s="1"/>
  <c r="B245" i="4"/>
  <c r="B335" i="16" s="1"/>
  <c r="B246" i="4"/>
  <c r="B336" i="16" s="1"/>
  <c r="B247" i="4"/>
  <c r="B337" i="16" s="1"/>
  <c r="B248" i="4"/>
  <c r="B338" i="16" s="1"/>
  <c r="B249" i="4"/>
  <c r="B339" i="16" s="1"/>
  <c r="B250" i="4"/>
  <c r="B340" i="16" s="1"/>
  <c r="B252" i="4"/>
  <c r="B342" i="16" s="1"/>
  <c r="B255" i="4"/>
  <c r="B345" i="16" s="1"/>
  <c r="B228" i="4"/>
  <c r="B318" i="16" s="1"/>
  <c r="B229" i="4"/>
  <c r="B319" i="16" s="1"/>
  <c r="B231" i="4"/>
  <c r="B321" i="16" s="1"/>
  <c r="B232" i="4"/>
  <c r="B322" i="16" s="1"/>
  <c r="B233" i="4"/>
  <c r="B323" i="16" s="1"/>
  <c r="B234" i="4"/>
  <c r="B324" i="16" s="1"/>
  <c r="B235" i="4"/>
  <c r="B325" i="16" s="1"/>
  <c r="E274" i="4"/>
  <c r="E364" i="16" s="1"/>
  <c r="E275" i="4"/>
  <c r="E365" i="16" s="1"/>
  <c r="E276" i="4"/>
  <c r="E366" i="16" s="1"/>
  <c r="E277" i="4"/>
  <c r="E367" i="16" s="1"/>
  <c r="E270" i="4"/>
  <c r="E360" i="16" s="1"/>
  <c r="E271" i="4"/>
  <c r="E361" i="16" s="1"/>
  <c r="E238" i="4"/>
  <c r="E328" i="16" s="1"/>
  <c r="E239" i="4"/>
  <c r="E329" i="16" s="1"/>
  <c r="E240" i="4"/>
  <c r="E330" i="16" s="1"/>
  <c r="E241" i="4"/>
  <c r="E331" i="16" s="1"/>
  <c r="E242" i="4"/>
  <c r="E332" i="16" s="1"/>
  <c r="E243" i="4"/>
  <c r="E333" i="16" s="1"/>
  <c r="E244" i="4"/>
  <c r="E334" i="16" s="1"/>
  <c r="E245" i="4"/>
  <c r="E335" i="16" s="1"/>
  <c r="E246" i="4"/>
  <c r="E336" i="16" s="1"/>
  <c r="E247" i="4"/>
  <c r="E337" i="16" s="1"/>
  <c r="E248" i="4"/>
  <c r="E338" i="16" s="1"/>
  <c r="E249" i="4"/>
  <c r="E339" i="16" s="1"/>
  <c r="E250" i="4"/>
  <c r="E340" i="16" s="1"/>
  <c r="E251" i="4"/>
  <c r="E341" i="16" s="1"/>
  <c r="E252" i="4"/>
  <c r="E342" i="16" s="1"/>
  <c r="E253" i="4"/>
  <c r="E343" i="16" s="1"/>
  <c r="E254" i="4"/>
  <c r="E344" i="16" s="1"/>
  <c r="E255" i="4"/>
  <c r="E345" i="16" s="1"/>
  <c r="E225" i="4"/>
  <c r="E315" i="16" s="1"/>
  <c r="E227" i="4"/>
  <c r="E317" i="16" s="1"/>
  <c r="E228" i="4"/>
  <c r="E318" i="16" s="1"/>
  <c r="E229" i="4"/>
  <c r="E319" i="16" s="1"/>
  <c r="E230" i="4"/>
  <c r="E320" i="16" s="1"/>
  <c r="E231" i="4"/>
  <c r="E321" i="16" s="1"/>
  <c r="E232" i="4"/>
  <c r="E322" i="16" s="1"/>
  <c r="E233" i="4"/>
  <c r="E323" i="16" s="1"/>
  <c r="E234" i="4"/>
  <c r="E324" i="16" s="1"/>
  <c r="E235" i="4"/>
  <c r="E325" i="16" s="1"/>
  <c r="D274" i="4"/>
  <c r="D364" i="16" s="1"/>
  <c r="D275" i="4"/>
  <c r="D365" i="16" s="1"/>
  <c r="D276" i="4"/>
  <c r="D366" i="16" s="1"/>
  <c r="D277" i="4"/>
  <c r="D367" i="16" s="1"/>
  <c r="D270" i="4"/>
  <c r="D360" i="16" s="1"/>
  <c r="D271" i="4"/>
  <c r="D361" i="16" s="1"/>
  <c r="D238" i="4"/>
  <c r="D328" i="16" s="1"/>
  <c r="D239" i="4"/>
  <c r="D329" i="16" s="1"/>
  <c r="D240" i="4"/>
  <c r="D330" i="16" s="1"/>
  <c r="D241" i="4"/>
  <c r="D331" i="16" s="1"/>
  <c r="D242" i="4"/>
  <c r="D332" i="16" s="1"/>
  <c r="D243" i="4"/>
  <c r="D333" i="16" s="1"/>
  <c r="D244" i="4"/>
  <c r="D334" i="16" s="1"/>
  <c r="D245" i="4"/>
  <c r="D335" i="16" s="1"/>
  <c r="D246" i="4"/>
  <c r="D336" i="16" s="1"/>
  <c r="D247" i="4"/>
  <c r="D337" i="16" s="1"/>
  <c r="D248" i="4"/>
  <c r="D338" i="16" s="1"/>
  <c r="D252" i="4"/>
  <c r="D342" i="16" s="1"/>
  <c r="D225" i="4"/>
  <c r="D315" i="16" s="1"/>
  <c r="D227" i="4"/>
  <c r="D317" i="16" s="1"/>
  <c r="D228" i="4"/>
  <c r="D318" i="16" s="1"/>
  <c r="D229" i="4"/>
  <c r="D319" i="16" s="1"/>
  <c r="F111" i="1"/>
  <c r="F112" i="1"/>
  <c r="F113" i="1"/>
  <c r="F114" i="1"/>
  <c r="F115" i="1"/>
  <c r="F116" i="1"/>
  <c r="F117" i="1"/>
  <c r="E114" i="1"/>
  <c r="E101" i="1"/>
  <c r="E117" i="1" s="1"/>
  <c r="E100" i="1"/>
  <c r="E116" i="1" s="1"/>
  <c r="E99" i="1"/>
  <c r="E115" i="1" s="1"/>
  <c r="E97" i="1"/>
  <c r="E113" i="1" s="1"/>
  <c r="E96" i="1"/>
  <c r="E112" i="1" s="1"/>
  <c r="E95" i="1"/>
  <c r="E111" i="1" s="1"/>
  <c r="E31" i="1"/>
  <c r="D235" i="4" s="1"/>
  <c r="D325" i="16" s="1"/>
  <c r="E30" i="1"/>
  <c r="D234" i="4" s="1"/>
  <c r="D324" i="16" s="1"/>
  <c r="E29" i="1"/>
  <c r="D233" i="4" s="1"/>
  <c r="D323" i="16" s="1"/>
  <c r="E28" i="1"/>
  <c r="D232" i="4" s="1"/>
  <c r="D322" i="16" s="1"/>
  <c r="E27" i="1"/>
  <c r="D231" i="4" s="1"/>
  <c r="D321" i="16" s="1"/>
  <c r="E26" i="1"/>
  <c r="D230" i="4" s="1"/>
  <c r="D320" i="16" s="1"/>
  <c r="A287" i="4"/>
  <c r="A377" i="16" s="1"/>
  <c r="A284" i="4"/>
  <c r="A374" i="16" s="1"/>
  <c r="A267" i="4"/>
  <c r="A357" i="16" s="1"/>
  <c r="A222" i="4"/>
  <c r="A312" i="16" s="1"/>
  <c r="C274" i="4"/>
  <c r="C364" i="16" s="1"/>
  <c r="C275" i="4"/>
  <c r="C365" i="16" s="1"/>
  <c r="C276" i="4"/>
  <c r="C366" i="16" s="1"/>
  <c r="C277" i="4"/>
  <c r="C367" i="16" s="1"/>
  <c r="C270" i="4"/>
  <c r="C360" i="16" s="1"/>
  <c r="C271" i="4"/>
  <c r="C361" i="16" s="1"/>
  <c r="A274" i="4"/>
  <c r="A364" i="16" s="1"/>
  <c r="A275" i="4"/>
  <c r="A365" i="16" s="1"/>
  <c r="A276" i="4"/>
  <c r="A366" i="16" s="1"/>
  <c r="A277" i="4"/>
  <c r="A270" i="4"/>
  <c r="A271" i="4"/>
  <c r="C238" i="4"/>
  <c r="C328" i="16" s="1"/>
  <c r="C239" i="4"/>
  <c r="C329" i="16" s="1"/>
  <c r="C240" i="4"/>
  <c r="C330" i="16" s="1"/>
  <c r="C241" i="4"/>
  <c r="C331" i="16" s="1"/>
  <c r="C242" i="4"/>
  <c r="C332" i="16" s="1"/>
  <c r="C243" i="4"/>
  <c r="C333" i="16" s="1"/>
  <c r="C244" i="4"/>
  <c r="C334" i="16" s="1"/>
  <c r="C245" i="4"/>
  <c r="C335" i="16" s="1"/>
  <c r="C246" i="4"/>
  <c r="C336" i="16" s="1"/>
  <c r="C247" i="4"/>
  <c r="C337" i="16" s="1"/>
  <c r="C248" i="4"/>
  <c r="C338" i="16" s="1"/>
  <c r="C252" i="4"/>
  <c r="A238" i="4"/>
  <c r="A239" i="4"/>
  <c r="A329" i="16" s="1"/>
  <c r="A240" i="4"/>
  <c r="A330" i="16" s="1"/>
  <c r="A241" i="4"/>
  <c r="A331" i="16" s="1"/>
  <c r="A242" i="4"/>
  <c r="A332" i="16" s="1"/>
  <c r="A243" i="4"/>
  <c r="A333" i="16" s="1"/>
  <c r="A244" i="4"/>
  <c r="A334" i="16" s="1"/>
  <c r="A245" i="4"/>
  <c r="A335" i="16" s="1"/>
  <c r="A246" i="4"/>
  <c r="A336" i="16" s="1"/>
  <c r="A247" i="4"/>
  <c r="A337" i="16" s="1"/>
  <c r="A248" i="4"/>
  <c r="A338" i="16" s="1"/>
  <c r="A252" i="4"/>
  <c r="A342" i="16" s="1"/>
  <c r="A225" i="4"/>
  <c r="D28" i="19"/>
  <c r="E15" i="7"/>
  <c r="D24" i="19"/>
  <c r="D17" i="19"/>
  <c r="H54" i="6" l="1"/>
  <c r="H53" i="6"/>
  <c r="H95" i="6"/>
  <c r="H94" i="6"/>
  <c r="H87" i="6"/>
  <c r="D255" i="4"/>
  <c r="D345" i="16" s="1"/>
  <c r="D251" i="4"/>
  <c r="D341" i="16" s="1"/>
  <c r="D254" i="4"/>
  <c r="D344" i="16" s="1"/>
  <c r="D250" i="4"/>
  <c r="D340" i="16" s="1"/>
  <c r="D253" i="4"/>
  <c r="D343" i="16" s="1"/>
  <c r="D249" i="4"/>
  <c r="D339" i="16" s="1"/>
  <c r="L6" i="16"/>
  <c r="G277" i="4"/>
  <c r="G282" i="4" s="1"/>
  <c r="A367" i="16"/>
  <c r="F54" i="4"/>
  <c r="F55" i="4" s="1"/>
  <c r="A315" i="16"/>
  <c r="D91" i="4"/>
  <c r="A328" i="16"/>
  <c r="C294" i="4"/>
  <c r="C384" i="16" s="1"/>
  <c r="C342" i="16"/>
  <c r="F271" i="4"/>
  <c r="A361" i="16"/>
  <c r="F270" i="4"/>
  <c r="A360" i="16"/>
  <c r="G243" i="16"/>
  <c r="G242" i="16"/>
  <c r="G245" i="16"/>
  <c r="G276" i="4"/>
  <c r="D79" i="4"/>
  <c r="D113" i="16" s="1"/>
  <c r="G275" i="4"/>
  <c r="G274" i="4"/>
  <c r="D137" i="4"/>
  <c r="H26" i="4"/>
  <c r="H27" i="4" s="1"/>
  <c r="H54" i="4"/>
  <c r="H55" i="4" s="1"/>
  <c r="H271" i="4"/>
  <c r="H277" i="4"/>
  <c r="H282" i="4" s="1"/>
  <c r="H274" i="4"/>
  <c r="H20" i="4"/>
  <c r="H32" i="4"/>
  <c r="H33" i="4" s="1"/>
  <c r="H66" i="4"/>
  <c r="H67" i="4" s="1"/>
  <c r="H275" i="4"/>
  <c r="H60" i="4"/>
  <c r="H61" i="4" s="1"/>
  <c r="H270" i="4"/>
  <c r="H276" i="4"/>
  <c r="G26" i="4"/>
  <c r="G27" i="4" s="1"/>
  <c r="G54" i="4"/>
  <c r="G55" i="4" s="1"/>
  <c r="G271" i="4"/>
  <c r="G20" i="4"/>
  <c r="G32" i="4"/>
  <c r="G33" i="4" s="1"/>
  <c r="G66" i="4"/>
  <c r="G67" i="4" s="1"/>
  <c r="G60" i="4"/>
  <c r="G61" i="4" s="1"/>
  <c r="G270" i="4"/>
  <c r="F20" i="4"/>
  <c r="F60" i="4"/>
  <c r="F61" i="4" s="1"/>
  <c r="F26" i="4"/>
  <c r="F27" i="4" s="1"/>
  <c r="F66" i="4"/>
  <c r="F67" i="4" s="1"/>
  <c r="F32" i="4"/>
  <c r="G280" i="4" l="1"/>
  <c r="G305" i="4" s="1"/>
  <c r="H280" i="4"/>
  <c r="H305" i="4" s="1"/>
  <c r="H82" i="6" s="1"/>
  <c r="F280" i="4"/>
  <c r="F305" i="4" s="1"/>
  <c r="G281" i="4"/>
  <c r="M6" i="16"/>
  <c r="L7" i="16"/>
  <c r="AL70" i="16"/>
  <c r="AL71" i="16" s="1"/>
  <c r="AL44" i="16"/>
  <c r="AL45" i="16" s="1"/>
  <c r="AJ70" i="16"/>
  <c r="AJ71" i="16" s="1"/>
  <c r="AI38" i="16"/>
  <c r="AI39" i="16" s="1"/>
  <c r="AI44" i="16"/>
  <c r="AI45" i="16" s="1"/>
  <c r="AJ82" i="16"/>
  <c r="AJ83" i="16" s="1"/>
  <c r="AJ76" i="16"/>
  <c r="AJ77" i="16" s="1"/>
  <c r="AH70" i="16"/>
  <c r="AH71" i="16" s="1"/>
  <c r="AG76" i="16"/>
  <c r="AG77" i="16" s="1"/>
  <c r="AH76" i="16"/>
  <c r="AH77" i="16" s="1"/>
  <c r="AG70" i="16"/>
  <c r="AG71" i="16" s="1"/>
  <c r="AE38" i="16"/>
  <c r="AE39" i="16" s="1"/>
  <c r="AE44" i="16"/>
  <c r="AE45" i="16" s="1"/>
  <c r="AF82" i="16"/>
  <c r="AF83" i="16" s="1"/>
  <c r="AD70" i="16"/>
  <c r="AD71" i="16" s="1"/>
  <c r="AC76" i="16"/>
  <c r="AC77" i="16" s="1"/>
  <c r="AD76" i="16"/>
  <c r="AD77" i="16" s="1"/>
  <c r="AA38" i="16"/>
  <c r="AA39" i="16" s="1"/>
  <c r="AA44" i="16"/>
  <c r="AA45" i="16" s="1"/>
  <c r="AB82" i="16"/>
  <c r="AB83" i="16" s="1"/>
  <c r="Z70" i="16"/>
  <c r="Z71" i="16" s="1"/>
  <c r="Z44" i="16"/>
  <c r="Z45" i="16" s="1"/>
  <c r="X70" i="16"/>
  <c r="X71" i="16" s="1"/>
  <c r="W38" i="16"/>
  <c r="W39" i="16" s="1"/>
  <c r="W44" i="16"/>
  <c r="W45" i="16" s="1"/>
  <c r="X82" i="16"/>
  <c r="X83" i="16" s="1"/>
  <c r="V44" i="16"/>
  <c r="V45" i="16" s="1"/>
  <c r="U38" i="16"/>
  <c r="U39" i="16" s="1"/>
  <c r="V76" i="16"/>
  <c r="V77" i="16" s="1"/>
  <c r="T70" i="16"/>
  <c r="T71" i="16" s="1"/>
  <c r="S76" i="16"/>
  <c r="S77" i="16" s="1"/>
  <c r="S82" i="16"/>
  <c r="S83" i="16" s="1"/>
  <c r="Q44" i="16"/>
  <c r="Q45" i="16" s="1"/>
  <c r="R44" i="16"/>
  <c r="R45" i="16" s="1"/>
  <c r="R76" i="16"/>
  <c r="R77" i="16" s="1"/>
  <c r="P70" i="16"/>
  <c r="P71" i="16" s="1"/>
  <c r="O70" i="16"/>
  <c r="O71" i="16" s="1"/>
  <c r="O44" i="16"/>
  <c r="O45" i="16" s="1"/>
  <c r="N70" i="16"/>
  <c r="N71" i="16" s="1"/>
  <c r="M44" i="16"/>
  <c r="M45" i="16" s="1"/>
  <c r="N82" i="16"/>
  <c r="N83" i="16" s="1"/>
  <c r="L32" i="16"/>
  <c r="L38" i="16"/>
  <c r="L39" i="16" s="1"/>
  <c r="I70" i="16"/>
  <c r="I71" i="16" s="1"/>
  <c r="H38" i="16"/>
  <c r="H39" i="16" s="1"/>
  <c r="H82" i="16"/>
  <c r="H83" i="16" s="1"/>
  <c r="AK44" i="16"/>
  <c r="AK45" i="16" s="1"/>
  <c r="AL82" i="16"/>
  <c r="AL83" i="16" s="1"/>
  <c r="AL38" i="16"/>
  <c r="AL39" i="16" s="1"/>
  <c r="AI76" i="16"/>
  <c r="AI77" i="16" s="1"/>
  <c r="AI70" i="16"/>
  <c r="AI71" i="16" s="1"/>
  <c r="AG38" i="16"/>
  <c r="AG39" i="16" s="1"/>
  <c r="AE76" i="16"/>
  <c r="AE77" i="16" s="1"/>
  <c r="AE70" i="16"/>
  <c r="AE71" i="16" s="1"/>
  <c r="AC38" i="16"/>
  <c r="AC39" i="16" s="1"/>
  <c r="AC70" i="16"/>
  <c r="AC71" i="16" s="1"/>
  <c r="AA76" i="16"/>
  <c r="AA77" i="16" s="1"/>
  <c r="AA70" i="16"/>
  <c r="AA71" i="16" s="1"/>
  <c r="Y44" i="16"/>
  <c r="Y45" i="16" s="1"/>
  <c r="Z82" i="16"/>
  <c r="Z83" i="16" s="1"/>
  <c r="Z38" i="16"/>
  <c r="Z39" i="16" s="1"/>
  <c r="W76" i="16"/>
  <c r="W77" i="16" s="1"/>
  <c r="W70" i="16"/>
  <c r="W71" i="16" s="1"/>
  <c r="V70" i="16"/>
  <c r="V71" i="16" s="1"/>
  <c r="T82" i="16"/>
  <c r="T83" i="16" s="1"/>
  <c r="S70" i="16"/>
  <c r="S71" i="16" s="1"/>
  <c r="Q76" i="16"/>
  <c r="Q77" i="16" s="1"/>
  <c r="Q82" i="16"/>
  <c r="Q83" i="16" s="1"/>
  <c r="R82" i="16"/>
  <c r="R83" i="16" s="1"/>
  <c r="O76" i="16"/>
  <c r="O77" i="16" s="1"/>
  <c r="O82" i="16"/>
  <c r="O83" i="16" s="1"/>
  <c r="P38" i="16"/>
  <c r="P39" i="16" s="1"/>
  <c r="M76" i="16"/>
  <c r="M77" i="16" s="1"/>
  <c r="M70" i="16"/>
  <c r="M71" i="16" s="1"/>
  <c r="J44" i="16"/>
  <c r="J45" i="16" s="1"/>
  <c r="K32" i="16"/>
  <c r="L70" i="16"/>
  <c r="L71" i="16" s="1"/>
  <c r="L76" i="16"/>
  <c r="L77" i="16" s="1"/>
  <c r="K44" i="16"/>
  <c r="K45" i="16" s="1"/>
  <c r="I44" i="16"/>
  <c r="I45" i="16" s="1"/>
  <c r="I32" i="16"/>
  <c r="H76" i="16"/>
  <c r="H77" i="16" s="1"/>
  <c r="I38" i="16"/>
  <c r="I39" i="16" s="1"/>
  <c r="AK70" i="16"/>
  <c r="AK71" i="16" s="1"/>
  <c r="AK76" i="16"/>
  <c r="AK77" i="16" s="1"/>
  <c r="AL76" i="16"/>
  <c r="AL77" i="16" s="1"/>
  <c r="AI82" i="16"/>
  <c r="AI83" i="16" s="1"/>
  <c r="AG44" i="16"/>
  <c r="AG45" i="16" s="1"/>
  <c r="AH44" i="16"/>
  <c r="AH45" i="16" s="1"/>
  <c r="AF70" i="16"/>
  <c r="AF71" i="16" s="1"/>
  <c r="AE82" i="16"/>
  <c r="AE83" i="16" s="1"/>
  <c r="AF38" i="16"/>
  <c r="AF39" i="16" s="1"/>
  <c r="AC44" i="16"/>
  <c r="AC45" i="16" s="1"/>
  <c r="AD44" i="16"/>
  <c r="AD45" i="16" s="1"/>
  <c r="AB70" i="16"/>
  <c r="AB71" i="16" s="1"/>
  <c r="AA82" i="16"/>
  <c r="AA83" i="16" s="1"/>
  <c r="AB38" i="16"/>
  <c r="AB39" i="16" s="1"/>
  <c r="Y70" i="16"/>
  <c r="Y71" i="16" s="1"/>
  <c r="Y76" i="16"/>
  <c r="Y77" i="16" s="1"/>
  <c r="Z76" i="16"/>
  <c r="Z77" i="16" s="1"/>
  <c r="W82" i="16"/>
  <c r="W83" i="16" s="1"/>
  <c r="X38" i="16"/>
  <c r="X39" i="16" s="1"/>
  <c r="V82" i="16"/>
  <c r="V83" i="16" s="1"/>
  <c r="U70" i="16"/>
  <c r="U71" i="16" s="1"/>
  <c r="U44" i="16"/>
  <c r="U45" i="16" s="1"/>
  <c r="S38" i="16"/>
  <c r="S39" i="16" s="1"/>
  <c r="S44" i="16"/>
  <c r="S45" i="16" s="1"/>
  <c r="T38" i="16"/>
  <c r="T39" i="16" s="1"/>
  <c r="Q38" i="16"/>
  <c r="Q39" i="16" s="1"/>
  <c r="O38" i="16"/>
  <c r="O39" i="16" s="1"/>
  <c r="P44" i="16"/>
  <c r="P45" i="16" s="1"/>
  <c r="P76" i="16"/>
  <c r="P77" i="16" s="1"/>
  <c r="M32" i="16"/>
  <c r="M82" i="16"/>
  <c r="M83" i="16" s="1"/>
  <c r="N38" i="16"/>
  <c r="N39" i="16" s="1"/>
  <c r="J70" i="16"/>
  <c r="J71" i="16" s="1"/>
  <c r="L44" i="16"/>
  <c r="L45" i="16" s="1"/>
  <c r="K38" i="16"/>
  <c r="K39" i="16" s="1"/>
  <c r="K82" i="16"/>
  <c r="K83" i="16" s="1"/>
  <c r="J38" i="16"/>
  <c r="J39" i="16" s="1"/>
  <c r="H70" i="16"/>
  <c r="H71" i="16" s="1"/>
  <c r="I76" i="16"/>
  <c r="I77" i="16" s="1"/>
  <c r="AK82" i="16"/>
  <c r="AK83" i="16" s="1"/>
  <c r="AK38" i="16"/>
  <c r="AK39" i="16" s="1"/>
  <c r="AJ44" i="16"/>
  <c r="AJ45" i="16" s="1"/>
  <c r="AJ38" i="16"/>
  <c r="AJ39" i="16" s="1"/>
  <c r="AG82" i="16"/>
  <c r="AG83" i="16" s="1"/>
  <c r="AH82" i="16"/>
  <c r="AH83" i="16" s="1"/>
  <c r="AH38" i="16"/>
  <c r="AH39" i="16" s="1"/>
  <c r="AF44" i="16"/>
  <c r="AF45" i="16" s="1"/>
  <c r="AF76" i="16"/>
  <c r="AF77" i="16" s="1"/>
  <c r="AC82" i="16"/>
  <c r="AC83" i="16" s="1"/>
  <c r="AD82" i="16"/>
  <c r="AD83" i="16" s="1"/>
  <c r="AD38" i="16"/>
  <c r="AD39" i="16" s="1"/>
  <c r="AB44" i="16"/>
  <c r="AB45" i="16" s="1"/>
  <c r="AB76" i="16"/>
  <c r="AB77" i="16" s="1"/>
  <c r="Y82" i="16"/>
  <c r="Y83" i="16" s="1"/>
  <c r="Y38" i="16"/>
  <c r="Y39" i="16" s="1"/>
  <c r="X44" i="16"/>
  <c r="X45" i="16" s="1"/>
  <c r="X76" i="16"/>
  <c r="X77" i="16" s="1"/>
  <c r="U76" i="16"/>
  <c r="U77" i="16" s="1"/>
  <c r="V38" i="16"/>
  <c r="V39" i="16" s="1"/>
  <c r="T44" i="16"/>
  <c r="T45" i="16" s="1"/>
  <c r="U82" i="16"/>
  <c r="U83" i="16" s="1"/>
  <c r="R70" i="16"/>
  <c r="R71" i="16" s="1"/>
  <c r="T76" i="16"/>
  <c r="T77" i="16" s="1"/>
  <c r="Q70" i="16"/>
  <c r="Q71" i="16" s="1"/>
  <c r="R38" i="16"/>
  <c r="R39" i="16" s="1"/>
  <c r="P82" i="16"/>
  <c r="P83" i="16" s="1"/>
  <c r="J76" i="16"/>
  <c r="J77" i="16" s="1"/>
  <c r="M38" i="16"/>
  <c r="M39" i="16" s="1"/>
  <c r="L82" i="16"/>
  <c r="L83" i="16" s="1"/>
  <c r="H44" i="16"/>
  <c r="H45" i="16" s="1"/>
  <c r="N44" i="16"/>
  <c r="N45" i="16" s="1"/>
  <c r="K76" i="16"/>
  <c r="K77" i="16" s="1"/>
  <c r="K70" i="16"/>
  <c r="K71" i="16" s="1"/>
  <c r="I82" i="16"/>
  <c r="I83" i="16" s="1"/>
  <c r="J82" i="16"/>
  <c r="J83" i="16" s="1"/>
  <c r="J32" i="16"/>
  <c r="H32" i="16"/>
  <c r="N76" i="16"/>
  <c r="N77" i="16" s="1"/>
  <c r="H281" i="4"/>
  <c r="N6" i="16" l="1"/>
  <c r="N32" i="16" s="1"/>
  <c r="M7" i="16"/>
  <c r="F276" i="4"/>
  <c r="F275" i="4"/>
  <c r="F274" i="4"/>
  <c r="F277" i="4"/>
  <c r="F282" i="4" s="1"/>
  <c r="F281" i="4" l="1"/>
  <c r="O6" i="16"/>
  <c r="O32" i="16" s="1"/>
  <c r="N7" i="16"/>
  <c r="P6" i="16" l="1"/>
  <c r="P32" i="16" s="1"/>
  <c r="O7" i="16"/>
  <c r="C232" i="16"/>
  <c r="D233" i="16" s="1"/>
  <c r="C226" i="16"/>
  <c r="C206" i="16"/>
  <c r="D207" i="16" s="1"/>
  <c r="C200" i="16"/>
  <c r="C192" i="16"/>
  <c r="Q6" i="16" l="1"/>
  <c r="Q32" i="16" s="1"/>
  <c r="P7" i="16"/>
  <c r="AL361" i="16"/>
  <c r="AL360" i="16"/>
  <c r="AK360" i="16"/>
  <c r="AK361" i="16"/>
  <c r="AJ361" i="16"/>
  <c r="AJ360" i="16"/>
  <c r="AI361" i="16"/>
  <c r="AI360" i="16"/>
  <c r="AH361" i="16"/>
  <c r="AH360" i="16"/>
  <c r="AG361" i="16"/>
  <c r="AG360" i="16"/>
  <c r="AF361" i="16"/>
  <c r="AF360" i="16"/>
  <c r="AE360" i="16"/>
  <c r="AE361" i="16"/>
  <c r="AD361" i="16"/>
  <c r="AD360" i="16"/>
  <c r="AC361" i="16"/>
  <c r="AC360" i="16"/>
  <c r="AB361" i="16"/>
  <c r="AB360" i="16"/>
  <c r="AA361" i="16"/>
  <c r="AA360" i="16"/>
  <c r="Z361" i="16"/>
  <c r="Z360" i="16"/>
  <c r="Y361" i="16"/>
  <c r="Y360" i="16"/>
  <c r="X360" i="16"/>
  <c r="X361" i="16"/>
  <c r="W361" i="16"/>
  <c r="W360" i="16"/>
  <c r="V361" i="16"/>
  <c r="V360" i="16"/>
  <c r="U361" i="16"/>
  <c r="U360" i="16"/>
  <c r="T361" i="16"/>
  <c r="T360" i="16"/>
  <c r="S360" i="16"/>
  <c r="S361" i="16"/>
  <c r="R361" i="16"/>
  <c r="R360" i="16"/>
  <c r="Q361" i="16"/>
  <c r="Q360" i="16"/>
  <c r="P361" i="16"/>
  <c r="P360" i="16"/>
  <c r="O361" i="16"/>
  <c r="O360" i="16"/>
  <c r="N361" i="16"/>
  <c r="N360" i="16"/>
  <c r="M361" i="16"/>
  <c r="M360" i="16"/>
  <c r="L361" i="16"/>
  <c r="L360" i="16"/>
  <c r="K361" i="16"/>
  <c r="K360" i="16"/>
  <c r="J360" i="16"/>
  <c r="J361" i="16"/>
  <c r="D201" i="16"/>
  <c r="J364" i="16" s="1"/>
  <c r="D227" i="16"/>
  <c r="D193" i="16"/>
  <c r="H361" i="16"/>
  <c r="I361" i="16"/>
  <c r="I360" i="16"/>
  <c r="H360" i="16"/>
  <c r="B101" i="1"/>
  <c r="B100" i="1"/>
  <c r="B99" i="1"/>
  <c r="B97" i="1"/>
  <c r="B96" i="1"/>
  <c r="B95" i="1"/>
  <c r="B31" i="1"/>
  <c r="B30" i="1"/>
  <c r="B29" i="1"/>
  <c r="B28" i="1"/>
  <c r="B27" i="1"/>
  <c r="B26" i="1"/>
  <c r="B25" i="1"/>
  <c r="B24" i="1"/>
  <c r="B23" i="1"/>
  <c r="N370" i="16" l="1"/>
  <c r="P370" i="16"/>
  <c r="R370" i="16"/>
  <c r="T370" i="16"/>
  <c r="V370" i="16"/>
  <c r="Z370" i="16"/>
  <c r="AB370" i="16"/>
  <c r="AD370" i="16"/>
  <c r="AF370" i="16"/>
  <c r="AH370" i="16"/>
  <c r="AJ370" i="16"/>
  <c r="AL370" i="16"/>
  <c r="K370" i="16"/>
  <c r="M370" i="16"/>
  <c r="O370" i="16"/>
  <c r="Q370" i="16"/>
  <c r="U370" i="16"/>
  <c r="AE370" i="16"/>
  <c r="AK370" i="16"/>
  <c r="X370" i="16"/>
  <c r="J370" i="16"/>
  <c r="I370" i="16"/>
  <c r="W370" i="16"/>
  <c r="Y370" i="16"/>
  <c r="AA370" i="16"/>
  <c r="AC370" i="16"/>
  <c r="AG370" i="16"/>
  <c r="AI370" i="16"/>
  <c r="L370" i="16"/>
  <c r="H370" i="16"/>
  <c r="S370" i="16"/>
  <c r="B44" i="6"/>
  <c r="B49" i="6"/>
  <c r="B48" i="6"/>
  <c r="B45" i="6"/>
  <c r="B46" i="6"/>
  <c r="B42" i="6"/>
  <c r="B43" i="6"/>
  <c r="B41" i="6"/>
  <c r="B47" i="6"/>
  <c r="R6" i="16"/>
  <c r="R32" i="16" s="1"/>
  <c r="Q7" i="16"/>
  <c r="AK367" i="16"/>
  <c r="AL367" i="16"/>
  <c r="AL365" i="16"/>
  <c r="AL364" i="16"/>
  <c r="AL366" i="16"/>
  <c r="AK365" i="16"/>
  <c r="AK364" i="16"/>
  <c r="AK366" i="16"/>
  <c r="AI364" i="16"/>
  <c r="AJ364" i="16"/>
  <c r="AJ367" i="16"/>
  <c r="AJ365" i="16"/>
  <c r="AJ366" i="16"/>
  <c r="AI367" i="16"/>
  <c r="AH366" i="16"/>
  <c r="AI365" i="16"/>
  <c r="AI366" i="16"/>
  <c r="AH367" i="16"/>
  <c r="AH364" i="16"/>
  <c r="AH365" i="16"/>
  <c r="AG365" i="16"/>
  <c r="AG366" i="16"/>
  <c r="AG364" i="16"/>
  <c r="AG367" i="16"/>
  <c r="AF365" i="16"/>
  <c r="AF364" i="16"/>
  <c r="AF366" i="16"/>
  <c r="AF367" i="16"/>
  <c r="AE366" i="16"/>
  <c r="AE365" i="16"/>
  <c r="AE367" i="16"/>
  <c r="AE364" i="16"/>
  <c r="AD367" i="16"/>
  <c r="AD365" i="16"/>
  <c r="AC365" i="16"/>
  <c r="AD366" i="16"/>
  <c r="AD364" i="16"/>
  <c r="AC366" i="16"/>
  <c r="AB364" i="16"/>
  <c r="AC364" i="16"/>
  <c r="AC367" i="16"/>
  <c r="AB367" i="16"/>
  <c r="AB365" i="16"/>
  <c r="AB366" i="16"/>
  <c r="AA365" i="16"/>
  <c r="AA366" i="16"/>
  <c r="AA367" i="16"/>
  <c r="AA364" i="16"/>
  <c r="Z366" i="16"/>
  <c r="Y364" i="16"/>
  <c r="Z367" i="16"/>
  <c r="Z365" i="16"/>
  <c r="Z364" i="16"/>
  <c r="Y365" i="16"/>
  <c r="Y367" i="16"/>
  <c r="Y366" i="16"/>
  <c r="X364" i="16"/>
  <c r="X367" i="16"/>
  <c r="W365" i="16"/>
  <c r="X365" i="16"/>
  <c r="X366" i="16"/>
  <c r="W366" i="16"/>
  <c r="W364" i="16"/>
  <c r="W367" i="16"/>
  <c r="V365" i="16"/>
  <c r="U367" i="16"/>
  <c r="V366" i="16"/>
  <c r="V364" i="16"/>
  <c r="V367" i="16"/>
  <c r="U366" i="16"/>
  <c r="U365" i="16"/>
  <c r="U364" i="16"/>
  <c r="T366" i="16"/>
  <c r="T364" i="16"/>
  <c r="T365" i="16"/>
  <c r="T367" i="16"/>
  <c r="R364" i="16"/>
  <c r="S365" i="16"/>
  <c r="S366" i="16"/>
  <c r="R367" i="16"/>
  <c r="S364" i="16"/>
  <c r="S367" i="16"/>
  <c r="R365" i="16"/>
  <c r="R366" i="16"/>
  <c r="Q366" i="16"/>
  <c r="Q367" i="16"/>
  <c r="Q365" i="16"/>
  <c r="Q364" i="16"/>
  <c r="P365" i="16"/>
  <c r="O364" i="16"/>
  <c r="P366" i="16"/>
  <c r="P364" i="16"/>
  <c r="P367" i="16"/>
  <c r="N367" i="16"/>
  <c r="O365" i="16"/>
  <c r="O366" i="16"/>
  <c r="O367" i="16"/>
  <c r="N365" i="16"/>
  <c r="N366" i="16"/>
  <c r="N364" i="16"/>
  <c r="H364" i="16"/>
  <c r="M365" i="16"/>
  <c r="H366" i="16"/>
  <c r="K367" i="16"/>
  <c r="L365" i="16"/>
  <c r="M364" i="16"/>
  <c r="M366" i="16"/>
  <c r="I367" i="16"/>
  <c r="M367" i="16"/>
  <c r="L364" i="16"/>
  <c r="L366" i="16"/>
  <c r="L367" i="16"/>
  <c r="J365" i="16"/>
  <c r="K365" i="16"/>
  <c r="H365" i="16"/>
  <c r="J367" i="16"/>
  <c r="K366" i="16"/>
  <c r="I365" i="16"/>
  <c r="H367" i="16"/>
  <c r="K364" i="16"/>
  <c r="J366" i="16"/>
  <c r="I364" i="16"/>
  <c r="I366" i="16"/>
  <c r="A253" i="4"/>
  <c r="A343" i="16" s="1"/>
  <c r="A251" i="4"/>
  <c r="A341" i="16" s="1"/>
  <c r="A249" i="4"/>
  <c r="A339" i="16" s="1"/>
  <c r="A254" i="4"/>
  <c r="A344" i="16" s="1"/>
  <c r="A250" i="4"/>
  <c r="A340" i="16" s="1"/>
  <c r="A255" i="4"/>
  <c r="A345" i="16" s="1"/>
  <c r="A234" i="4"/>
  <c r="A324" i="16" s="1"/>
  <c r="A230" i="4"/>
  <c r="A320" i="16" s="1"/>
  <c r="A227" i="4"/>
  <c r="A317" i="16" s="1"/>
  <c r="A231" i="4"/>
  <c r="A321" i="16" s="1"/>
  <c r="A235" i="4"/>
  <c r="A325" i="16" s="1"/>
  <c r="A228" i="4"/>
  <c r="A318" i="16" s="1"/>
  <c r="A232" i="4"/>
  <c r="A322" i="16" s="1"/>
  <c r="A229" i="4"/>
  <c r="A319" i="16" s="1"/>
  <c r="A233" i="4"/>
  <c r="A323" i="16" s="1"/>
  <c r="AG371" i="16" l="1"/>
  <c r="K371" i="16"/>
  <c r="J371" i="16"/>
  <c r="L371" i="16"/>
  <c r="I371" i="16"/>
  <c r="O371" i="16"/>
  <c r="V371" i="16"/>
  <c r="X371" i="16"/>
  <c r="AA371" i="16"/>
  <c r="AB371" i="16"/>
  <c r="AF371" i="16"/>
  <c r="AH371" i="16"/>
  <c r="W371" i="16"/>
  <c r="L372" i="16"/>
  <c r="P372" i="16"/>
  <c r="AF372" i="16"/>
  <c r="M372" i="16"/>
  <c r="Z372" i="16"/>
  <c r="AC372" i="16"/>
  <c r="AI371" i="16"/>
  <c r="AL372" i="16"/>
  <c r="J372" i="16"/>
  <c r="Q372" i="16"/>
  <c r="AB372" i="16"/>
  <c r="AE372" i="16"/>
  <c r="H371" i="16"/>
  <c r="P371" i="16"/>
  <c r="Q371" i="16"/>
  <c r="S371" i="16"/>
  <c r="R371" i="16"/>
  <c r="U371" i="16"/>
  <c r="V372" i="16"/>
  <c r="U372" i="16"/>
  <c r="Z371" i="16"/>
  <c r="Y371" i="16"/>
  <c r="AA372" i="16"/>
  <c r="AD371" i="16"/>
  <c r="AD372" i="16"/>
  <c r="AG372" i="16"/>
  <c r="AH372" i="16"/>
  <c r="W372" i="16"/>
  <c r="AJ371" i="16"/>
  <c r="M371" i="16"/>
  <c r="S372" i="16"/>
  <c r="I372" i="16"/>
  <c r="K372" i="16"/>
  <c r="N371" i="16"/>
  <c r="O372" i="16"/>
  <c r="N372" i="16"/>
  <c r="R372" i="16"/>
  <c r="T372" i="16"/>
  <c r="T371" i="16"/>
  <c r="X372" i="16"/>
  <c r="Y372" i="16"/>
  <c r="AC371" i="16"/>
  <c r="AE371" i="16"/>
  <c r="AI372" i="16"/>
  <c r="AJ372" i="16"/>
  <c r="AK371" i="16"/>
  <c r="AL371" i="16"/>
  <c r="AK372" i="16"/>
  <c r="H372" i="16"/>
  <c r="S6" i="16"/>
  <c r="S32" i="16" s="1"/>
  <c r="R7" i="16"/>
  <c r="D21" i="4"/>
  <c r="I85" i="18"/>
  <c r="H85" i="18"/>
  <c r="I71" i="18"/>
  <c r="H71" i="18"/>
  <c r="I33" i="18"/>
  <c r="H33" i="18"/>
  <c r="H7" i="18"/>
  <c r="U61" i="8"/>
  <c r="T61" i="8"/>
  <c r="Q61" i="8"/>
  <c r="P61" i="8"/>
  <c r="M61" i="8"/>
  <c r="L61" i="8"/>
  <c r="U60" i="8"/>
  <c r="T60" i="8"/>
  <c r="Q60" i="8"/>
  <c r="P60" i="8"/>
  <c r="M60" i="8"/>
  <c r="L60" i="8"/>
  <c r="U59" i="8"/>
  <c r="T59" i="8"/>
  <c r="Q59" i="8"/>
  <c r="P59" i="8"/>
  <c r="M59" i="8"/>
  <c r="L59" i="8"/>
  <c r="U58" i="8"/>
  <c r="T58" i="8"/>
  <c r="Q58" i="8"/>
  <c r="P58" i="8"/>
  <c r="M58" i="8"/>
  <c r="L58" i="8"/>
  <c r="U57" i="8"/>
  <c r="T57" i="8"/>
  <c r="Q57" i="8"/>
  <c r="P57" i="8"/>
  <c r="M57" i="8"/>
  <c r="L57" i="8"/>
  <c r="U56" i="8"/>
  <c r="T56" i="8"/>
  <c r="Q56" i="8"/>
  <c r="P56" i="8"/>
  <c r="M56" i="8"/>
  <c r="L56" i="8"/>
  <c r="U55" i="8"/>
  <c r="T55" i="8"/>
  <c r="Q55" i="8"/>
  <c r="P55" i="8"/>
  <c r="M55" i="8"/>
  <c r="L55" i="8"/>
  <c r="U54" i="8"/>
  <c r="T54" i="8"/>
  <c r="Q54" i="8"/>
  <c r="P54" i="8"/>
  <c r="M54" i="8"/>
  <c r="L54" i="8"/>
  <c r="U53" i="8"/>
  <c r="T53" i="8"/>
  <c r="Q53" i="8"/>
  <c r="P53" i="8"/>
  <c r="M53" i="8"/>
  <c r="L53" i="8"/>
  <c r="U52" i="8"/>
  <c r="T52" i="8"/>
  <c r="Q52" i="8"/>
  <c r="P52" i="8"/>
  <c r="M52" i="8"/>
  <c r="L52" i="8"/>
  <c r="U51" i="8"/>
  <c r="T51" i="8"/>
  <c r="Q51" i="8"/>
  <c r="P51" i="8"/>
  <c r="M51" i="8"/>
  <c r="L51" i="8"/>
  <c r="U50" i="8"/>
  <c r="T50" i="8"/>
  <c r="Q50" i="8"/>
  <c r="P50" i="8"/>
  <c r="M50" i="8"/>
  <c r="L50" i="8"/>
  <c r="U49" i="8"/>
  <c r="T49" i="8"/>
  <c r="Q49" i="8"/>
  <c r="P49" i="8"/>
  <c r="M49" i="8"/>
  <c r="L49" i="8"/>
  <c r="U48" i="8"/>
  <c r="T48" i="8"/>
  <c r="Q48" i="8"/>
  <c r="P48" i="8"/>
  <c r="M48" i="8"/>
  <c r="L48" i="8"/>
  <c r="U47" i="8"/>
  <c r="T47" i="8"/>
  <c r="Q47" i="8"/>
  <c r="P47" i="8"/>
  <c r="M47" i="8"/>
  <c r="L47" i="8"/>
  <c r="U46" i="8"/>
  <c r="T46" i="8"/>
  <c r="Q46" i="8"/>
  <c r="P46" i="8"/>
  <c r="M46" i="8"/>
  <c r="L46" i="8"/>
  <c r="U45" i="8"/>
  <c r="T45" i="8"/>
  <c r="Q45" i="8"/>
  <c r="P45" i="8"/>
  <c r="M45" i="8"/>
  <c r="L45" i="8"/>
  <c r="U44" i="8"/>
  <c r="T44" i="8"/>
  <c r="Q44" i="8"/>
  <c r="P44" i="8"/>
  <c r="M44" i="8"/>
  <c r="L44" i="8"/>
  <c r="U43" i="8"/>
  <c r="T43" i="8"/>
  <c r="Q43" i="8"/>
  <c r="P43" i="8"/>
  <c r="M43" i="8"/>
  <c r="L43" i="8"/>
  <c r="U42" i="8"/>
  <c r="T42" i="8"/>
  <c r="Q42" i="8"/>
  <c r="P42" i="8"/>
  <c r="M42" i="8"/>
  <c r="L42" i="8"/>
  <c r="U41" i="8"/>
  <c r="T41" i="8"/>
  <c r="Q41" i="8"/>
  <c r="P41" i="8"/>
  <c r="M41" i="8"/>
  <c r="L41" i="8"/>
  <c r="U40" i="8"/>
  <c r="T40" i="8"/>
  <c r="Q40" i="8"/>
  <c r="P40" i="8"/>
  <c r="M40" i="8"/>
  <c r="L40" i="8"/>
  <c r="U39" i="8"/>
  <c r="T39" i="8"/>
  <c r="Q39" i="8"/>
  <c r="P39" i="8"/>
  <c r="M39" i="8"/>
  <c r="L39" i="8"/>
  <c r="U38" i="8"/>
  <c r="T38" i="8"/>
  <c r="Q38" i="8"/>
  <c r="P38" i="8"/>
  <c r="M38" i="8"/>
  <c r="L38" i="8"/>
  <c r="U37" i="8"/>
  <c r="T37" i="8"/>
  <c r="Q37" i="8"/>
  <c r="P37" i="8"/>
  <c r="M37" i="8"/>
  <c r="L37" i="8"/>
  <c r="U36" i="8"/>
  <c r="T36" i="8"/>
  <c r="Q36" i="8"/>
  <c r="P36" i="8"/>
  <c r="M36" i="8"/>
  <c r="L36" i="8"/>
  <c r="U35" i="8"/>
  <c r="T35" i="8"/>
  <c r="Q35" i="8"/>
  <c r="P35" i="8"/>
  <c r="M35" i="8"/>
  <c r="L35" i="8"/>
  <c r="U34" i="8"/>
  <c r="T34" i="8"/>
  <c r="Q34" i="8"/>
  <c r="P34" i="8"/>
  <c r="M34" i="8"/>
  <c r="L34" i="8"/>
  <c r="U33" i="8"/>
  <c r="T33" i="8"/>
  <c r="Q33" i="8"/>
  <c r="P33" i="8"/>
  <c r="M33" i="8"/>
  <c r="L33" i="8"/>
  <c r="U32" i="8"/>
  <c r="T32" i="8"/>
  <c r="Q32" i="8"/>
  <c r="P32" i="8"/>
  <c r="M32" i="8"/>
  <c r="L32" i="8"/>
  <c r="U31" i="8"/>
  <c r="T31" i="8"/>
  <c r="Q31" i="8"/>
  <c r="P31" i="8"/>
  <c r="M31" i="8"/>
  <c r="L31" i="8"/>
  <c r="U30" i="8"/>
  <c r="T30" i="8"/>
  <c r="Q30" i="8"/>
  <c r="P30" i="8"/>
  <c r="M30" i="8"/>
  <c r="L30" i="8"/>
  <c r="U29" i="8"/>
  <c r="T29" i="8"/>
  <c r="Q29" i="8"/>
  <c r="P29" i="8"/>
  <c r="M29" i="8"/>
  <c r="L29" i="8"/>
  <c r="U28" i="8"/>
  <c r="T28" i="8"/>
  <c r="Q28" i="8"/>
  <c r="P28" i="8"/>
  <c r="M28" i="8"/>
  <c r="L28" i="8"/>
  <c r="U27" i="8"/>
  <c r="T27" i="8"/>
  <c r="Q27" i="8"/>
  <c r="P27" i="8"/>
  <c r="M27" i="8"/>
  <c r="L27" i="8"/>
  <c r="U26" i="8"/>
  <c r="T26" i="8"/>
  <c r="Q26" i="8"/>
  <c r="P26" i="8"/>
  <c r="M26" i="8"/>
  <c r="L26" i="8"/>
  <c r="U25" i="8"/>
  <c r="T25" i="8"/>
  <c r="Q25" i="8"/>
  <c r="P25" i="8"/>
  <c r="M25" i="8"/>
  <c r="L25" i="8"/>
  <c r="U24" i="8"/>
  <c r="T24" i="8"/>
  <c r="Q24" i="8"/>
  <c r="P24" i="8"/>
  <c r="M24" i="8"/>
  <c r="L24" i="8"/>
  <c r="U23" i="8"/>
  <c r="T23" i="8"/>
  <c r="Q23" i="8"/>
  <c r="P23" i="8"/>
  <c r="M23" i="8"/>
  <c r="L23" i="8"/>
  <c r="U22" i="8"/>
  <c r="T22" i="8"/>
  <c r="Q22" i="8"/>
  <c r="P22" i="8"/>
  <c r="M22" i="8"/>
  <c r="L22" i="8"/>
  <c r="U21" i="8"/>
  <c r="T21" i="8"/>
  <c r="Q21" i="8"/>
  <c r="P21" i="8"/>
  <c r="M21" i="8"/>
  <c r="L21" i="8"/>
  <c r="U20" i="8"/>
  <c r="T20" i="8"/>
  <c r="Q20" i="8"/>
  <c r="P20" i="8"/>
  <c r="M20" i="8"/>
  <c r="L20" i="8"/>
  <c r="U19" i="8"/>
  <c r="T19" i="8"/>
  <c r="Q19" i="8"/>
  <c r="P19" i="8"/>
  <c r="M19" i="8"/>
  <c r="L19" i="8"/>
  <c r="U18" i="8"/>
  <c r="T18" i="8"/>
  <c r="Q18" i="8"/>
  <c r="P18" i="8"/>
  <c r="M18" i="8"/>
  <c r="L18" i="8"/>
  <c r="U17" i="8"/>
  <c r="T17" i="8"/>
  <c r="Q17" i="8"/>
  <c r="P17" i="8"/>
  <c r="M17" i="8"/>
  <c r="L17" i="8"/>
  <c r="U16" i="8"/>
  <c r="T16" i="8"/>
  <c r="Q16" i="8"/>
  <c r="P16" i="8"/>
  <c r="M16" i="8"/>
  <c r="L16" i="8"/>
  <c r="C117" i="1"/>
  <c r="B117" i="1"/>
  <c r="A297" i="4" s="1"/>
  <c r="A387" i="16" s="1"/>
  <c r="C116" i="1"/>
  <c r="B116" i="1"/>
  <c r="A296" i="4" s="1"/>
  <c r="A386" i="16" s="1"/>
  <c r="C115" i="1"/>
  <c r="B115" i="1"/>
  <c r="A295" i="4" s="1"/>
  <c r="A385" i="16" s="1"/>
  <c r="B294" i="4"/>
  <c r="B384" i="16" s="1"/>
  <c r="C114" i="1"/>
  <c r="B114" i="1"/>
  <c r="A294" i="4" s="1"/>
  <c r="A384" i="16" s="1"/>
  <c r="C113" i="1"/>
  <c r="B113" i="1"/>
  <c r="A293" i="4" s="1"/>
  <c r="A383" i="16" s="1"/>
  <c r="C112" i="1"/>
  <c r="B112" i="1"/>
  <c r="A292" i="4" s="1"/>
  <c r="A382" i="16" s="1"/>
  <c r="C111" i="1"/>
  <c r="B111" i="1"/>
  <c r="A291" i="4" s="1"/>
  <c r="G101" i="1"/>
  <c r="C255" i="4" s="1"/>
  <c r="B254" i="4"/>
  <c r="B344" i="16" s="1"/>
  <c r="G100" i="1"/>
  <c r="B253" i="4"/>
  <c r="B343" i="16" s="1"/>
  <c r="G99" i="1"/>
  <c r="B251" i="4"/>
  <c r="B341" i="16" s="1"/>
  <c r="G97" i="1"/>
  <c r="G96" i="1"/>
  <c r="G95" i="1"/>
  <c r="C249" i="4" s="1"/>
  <c r="G31" i="1"/>
  <c r="C235" i="4" s="1"/>
  <c r="C325" i="16" s="1"/>
  <c r="G30" i="1"/>
  <c r="C234" i="4" s="1"/>
  <c r="C324" i="16" s="1"/>
  <c r="C233" i="4"/>
  <c r="C323" i="16" s="1"/>
  <c r="C232" i="4"/>
  <c r="C322" i="16" s="1"/>
  <c r="C231" i="4"/>
  <c r="C321" i="16" s="1"/>
  <c r="C230" i="4"/>
  <c r="C320" i="16" s="1"/>
  <c r="C229" i="4"/>
  <c r="C319" i="16" s="1"/>
  <c r="C228" i="4"/>
  <c r="C318" i="16" s="1"/>
  <c r="C227" i="4"/>
  <c r="C317" i="16" s="1"/>
  <c r="H103" i="6"/>
  <c r="H108" i="6"/>
  <c r="H107" i="6"/>
  <c r="H106" i="6"/>
  <c r="H104" i="6"/>
  <c r="H102" i="6"/>
  <c r="B102" i="6"/>
  <c r="H101" i="6"/>
  <c r="B101" i="6"/>
  <c r="H99" i="6"/>
  <c r="H80" i="6"/>
  <c r="H79" i="6"/>
  <c r="H78" i="6"/>
  <c r="H31" i="6"/>
  <c r="H28" i="6"/>
  <c r="B28" i="6"/>
  <c r="H27" i="6"/>
  <c r="B27" i="6"/>
  <c r="H26" i="6"/>
  <c r="B26" i="6"/>
  <c r="H23" i="6"/>
  <c r="B23" i="6"/>
  <c r="H22" i="6"/>
  <c r="B22" i="6"/>
  <c r="H21" i="6"/>
  <c r="B21" i="6"/>
  <c r="H20" i="6"/>
  <c r="B20" i="6"/>
  <c r="B17" i="6"/>
  <c r="B16" i="6"/>
  <c r="B15" i="6"/>
  <c r="B14" i="6"/>
  <c r="B13" i="6"/>
  <c r="B12" i="6"/>
  <c r="B11" i="6"/>
  <c r="B10" i="6"/>
  <c r="B9" i="6"/>
  <c r="B8" i="6"/>
  <c r="H298" i="16"/>
  <c r="H244" i="16"/>
  <c r="G273" i="16" s="1"/>
  <c r="H228" i="16"/>
  <c r="H220" i="16"/>
  <c r="H208" i="16"/>
  <c r="H202" i="16"/>
  <c r="H194" i="16"/>
  <c r="H182" i="16"/>
  <c r="I182" i="16" s="1"/>
  <c r="J182" i="16" s="1"/>
  <c r="K182" i="16" s="1"/>
  <c r="L182" i="16" s="1"/>
  <c r="M182" i="16" s="1"/>
  <c r="N182" i="16" s="1"/>
  <c r="O182" i="16" s="1"/>
  <c r="P182" i="16" s="1"/>
  <c r="Q182" i="16" s="1"/>
  <c r="R182" i="16" s="1"/>
  <c r="S182" i="16" s="1"/>
  <c r="T182" i="16" s="1"/>
  <c r="U182" i="16" s="1"/>
  <c r="V182" i="16" s="1"/>
  <c r="W182" i="16" s="1"/>
  <c r="X182" i="16" s="1"/>
  <c r="Y182" i="16" s="1"/>
  <c r="Z182" i="16" s="1"/>
  <c r="AA182" i="16" s="1"/>
  <c r="AB182" i="16" s="1"/>
  <c r="AC182" i="16" s="1"/>
  <c r="AD182" i="16" s="1"/>
  <c r="AE182" i="16" s="1"/>
  <c r="AF182" i="16" s="1"/>
  <c r="AG182" i="16" s="1"/>
  <c r="AH182" i="16" s="1"/>
  <c r="AI182" i="16" s="1"/>
  <c r="AJ182" i="16" s="1"/>
  <c r="AK182" i="16" s="1"/>
  <c r="AL182" i="16" s="1"/>
  <c r="H176" i="16"/>
  <c r="I176" i="16" s="1"/>
  <c r="J176" i="16" s="1"/>
  <c r="K176" i="16" s="1"/>
  <c r="L176" i="16" s="1"/>
  <c r="M176" i="16" s="1"/>
  <c r="N176" i="16" s="1"/>
  <c r="O176" i="16" s="1"/>
  <c r="P176" i="16" s="1"/>
  <c r="Q176" i="16" s="1"/>
  <c r="R176" i="16" s="1"/>
  <c r="S176" i="16" s="1"/>
  <c r="T176" i="16" s="1"/>
  <c r="U176" i="16" s="1"/>
  <c r="V176" i="16" s="1"/>
  <c r="W176" i="16" s="1"/>
  <c r="X176" i="16" s="1"/>
  <c r="Y176" i="16" s="1"/>
  <c r="Z176" i="16" s="1"/>
  <c r="AA176" i="16" s="1"/>
  <c r="AB176" i="16" s="1"/>
  <c r="AC176" i="16" s="1"/>
  <c r="AD176" i="16" s="1"/>
  <c r="AE176" i="16" s="1"/>
  <c r="AF176" i="16" s="1"/>
  <c r="AG176" i="16" s="1"/>
  <c r="AH176" i="16" s="1"/>
  <c r="AI176" i="16" s="1"/>
  <c r="AJ176" i="16" s="1"/>
  <c r="AK176" i="16" s="1"/>
  <c r="AL176" i="16" s="1"/>
  <c r="H170" i="16"/>
  <c r="I170" i="16" s="1"/>
  <c r="J170" i="16" s="1"/>
  <c r="K170" i="16" s="1"/>
  <c r="L170" i="16" s="1"/>
  <c r="M170" i="16" s="1"/>
  <c r="N170" i="16" s="1"/>
  <c r="O170" i="16" s="1"/>
  <c r="P170" i="16" s="1"/>
  <c r="Q170" i="16" s="1"/>
  <c r="R170" i="16" s="1"/>
  <c r="S170" i="16" s="1"/>
  <c r="T170" i="16" s="1"/>
  <c r="U170" i="16" s="1"/>
  <c r="V170" i="16" s="1"/>
  <c r="W170" i="16" s="1"/>
  <c r="X170" i="16" s="1"/>
  <c r="Y170" i="16" s="1"/>
  <c r="Z170" i="16" s="1"/>
  <c r="AA170" i="16" s="1"/>
  <c r="AB170" i="16" s="1"/>
  <c r="AC170" i="16" s="1"/>
  <c r="AD170" i="16" s="1"/>
  <c r="AE170" i="16" s="1"/>
  <c r="AF170" i="16" s="1"/>
  <c r="AG170" i="16" s="1"/>
  <c r="AH170" i="16" s="1"/>
  <c r="AI170" i="16" s="1"/>
  <c r="AJ170" i="16" s="1"/>
  <c r="AK170" i="16" s="1"/>
  <c r="AL170" i="16" s="1"/>
  <c r="H144" i="16"/>
  <c r="I144" i="16" s="1"/>
  <c r="J144" i="16" s="1"/>
  <c r="K144" i="16" s="1"/>
  <c r="L144" i="16" s="1"/>
  <c r="M144" i="16" s="1"/>
  <c r="N144" i="16" s="1"/>
  <c r="O144" i="16" s="1"/>
  <c r="P144" i="16" s="1"/>
  <c r="Q144" i="16" s="1"/>
  <c r="R144" i="16" s="1"/>
  <c r="S144" i="16" s="1"/>
  <c r="T144" i="16" s="1"/>
  <c r="U144" i="16" s="1"/>
  <c r="V144" i="16" s="1"/>
  <c r="W144" i="16" s="1"/>
  <c r="X144" i="16" s="1"/>
  <c r="Y144" i="16" s="1"/>
  <c r="Z144" i="16" s="1"/>
  <c r="AA144" i="16" s="1"/>
  <c r="AB144" i="16" s="1"/>
  <c r="AC144" i="16" s="1"/>
  <c r="AD144" i="16" s="1"/>
  <c r="AE144" i="16" s="1"/>
  <c r="AF144" i="16" s="1"/>
  <c r="AG144" i="16" s="1"/>
  <c r="AH144" i="16" s="1"/>
  <c r="AI144" i="16" s="1"/>
  <c r="AJ144" i="16" s="1"/>
  <c r="AK144" i="16" s="1"/>
  <c r="AL144" i="16" s="1"/>
  <c r="H138" i="16"/>
  <c r="I138" i="16" s="1"/>
  <c r="J138" i="16" s="1"/>
  <c r="K138" i="16" s="1"/>
  <c r="L138" i="16" s="1"/>
  <c r="M138" i="16" s="1"/>
  <c r="N138" i="16" s="1"/>
  <c r="O138" i="16" s="1"/>
  <c r="P138" i="16" s="1"/>
  <c r="Q138" i="16" s="1"/>
  <c r="R138" i="16" s="1"/>
  <c r="S138" i="16" s="1"/>
  <c r="T138" i="16" s="1"/>
  <c r="U138" i="16" s="1"/>
  <c r="V138" i="16" s="1"/>
  <c r="W138" i="16" s="1"/>
  <c r="X138" i="16" s="1"/>
  <c r="Y138" i="16" s="1"/>
  <c r="Z138" i="16" s="1"/>
  <c r="AA138" i="16" s="1"/>
  <c r="AB138" i="16" s="1"/>
  <c r="AC138" i="16" s="1"/>
  <c r="AD138" i="16" s="1"/>
  <c r="AE138" i="16" s="1"/>
  <c r="AF138" i="16" s="1"/>
  <c r="AG138" i="16" s="1"/>
  <c r="AH138" i="16" s="1"/>
  <c r="AI138" i="16" s="1"/>
  <c r="AJ138" i="16" s="1"/>
  <c r="AK138" i="16" s="1"/>
  <c r="AL138" i="16" s="1"/>
  <c r="H132" i="16"/>
  <c r="I132" i="16" s="1"/>
  <c r="J132" i="16" s="1"/>
  <c r="K132" i="16" s="1"/>
  <c r="L132" i="16" s="1"/>
  <c r="M132" i="16" s="1"/>
  <c r="N132" i="16" s="1"/>
  <c r="O132" i="16" s="1"/>
  <c r="P132" i="16" s="1"/>
  <c r="Q132" i="16" s="1"/>
  <c r="R132" i="16" s="1"/>
  <c r="S132" i="16" s="1"/>
  <c r="T132" i="16" s="1"/>
  <c r="U132" i="16" s="1"/>
  <c r="V132" i="16" s="1"/>
  <c r="W132" i="16" s="1"/>
  <c r="X132" i="16" s="1"/>
  <c r="Y132" i="16" s="1"/>
  <c r="Z132" i="16" s="1"/>
  <c r="AA132" i="16" s="1"/>
  <c r="AB132" i="16" s="1"/>
  <c r="AC132" i="16" s="1"/>
  <c r="AD132" i="16" s="1"/>
  <c r="AE132" i="16" s="1"/>
  <c r="AF132" i="16" s="1"/>
  <c r="AG132" i="16" s="1"/>
  <c r="AH132" i="16" s="1"/>
  <c r="AI132" i="16" s="1"/>
  <c r="AJ132" i="16" s="1"/>
  <c r="AK132" i="16" s="1"/>
  <c r="AL132" i="16" s="1"/>
  <c r="H126" i="16"/>
  <c r="H120" i="16"/>
  <c r="H102" i="16"/>
  <c r="I102" i="16" s="1"/>
  <c r="J102" i="16" s="1"/>
  <c r="K102" i="16" s="1"/>
  <c r="L102" i="16" s="1"/>
  <c r="M102" i="16" s="1"/>
  <c r="N102" i="16" s="1"/>
  <c r="O102" i="16" s="1"/>
  <c r="P102" i="16" s="1"/>
  <c r="Q102" i="16" s="1"/>
  <c r="R102" i="16" s="1"/>
  <c r="S102" i="16" s="1"/>
  <c r="T102" i="16" s="1"/>
  <c r="U102" i="16" s="1"/>
  <c r="V102" i="16" s="1"/>
  <c r="W102" i="16" s="1"/>
  <c r="X102" i="16" s="1"/>
  <c r="Y102" i="16" s="1"/>
  <c r="Z102" i="16" s="1"/>
  <c r="AA102" i="16" s="1"/>
  <c r="AB102" i="16" s="1"/>
  <c r="AC102" i="16" s="1"/>
  <c r="AD102" i="16" s="1"/>
  <c r="AE102" i="16" s="1"/>
  <c r="AF102" i="16" s="1"/>
  <c r="AG102" i="16" s="1"/>
  <c r="AH102" i="16" s="1"/>
  <c r="AI102" i="16" s="1"/>
  <c r="AJ102" i="16" s="1"/>
  <c r="AK102" i="16" s="1"/>
  <c r="AL102" i="16" s="1"/>
  <c r="H96" i="16"/>
  <c r="I96" i="16" s="1"/>
  <c r="J96" i="16" s="1"/>
  <c r="K96" i="16" s="1"/>
  <c r="L96" i="16" s="1"/>
  <c r="M96" i="16" s="1"/>
  <c r="N96" i="16" s="1"/>
  <c r="O96" i="16" s="1"/>
  <c r="P96" i="16" s="1"/>
  <c r="Q96" i="16" s="1"/>
  <c r="R96" i="16" s="1"/>
  <c r="S96" i="16" s="1"/>
  <c r="T96" i="16" s="1"/>
  <c r="U96" i="16" s="1"/>
  <c r="V96" i="16" s="1"/>
  <c r="W96" i="16" s="1"/>
  <c r="X96" i="16" s="1"/>
  <c r="Y96" i="16" s="1"/>
  <c r="Z96" i="16" s="1"/>
  <c r="AA96" i="16" s="1"/>
  <c r="AB96" i="16" s="1"/>
  <c r="AC96" i="16" s="1"/>
  <c r="AD96" i="16" s="1"/>
  <c r="AE96" i="16" s="1"/>
  <c r="AF96" i="16" s="1"/>
  <c r="AG96" i="16" s="1"/>
  <c r="AH96" i="16" s="1"/>
  <c r="AI96" i="16" s="1"/>
  <c r="AJ96" i="16" s="1"/>
  <c r="AK96" i="16" s="1"/>
  <c r="AL96" i="16" s="1"/>
  <c r="H90" i="16"/>
  <c r="I90" i="16" s="1"/>
  <c r="J90" i="16" s="1"/>
  <c r="K90" i="16" s="1"/>
  <c r="L90" i="16" s="1"/>
  <c r="M90" i="16" s="1"/>
  <c r="N90" i="16" s="1"/>
  <c r="O90" i="16" s="1"/>
  <c r="P90" i="16" s="1"/>
  <c r="Q90" i="16" s="1"/>
  <c r="R90" i="16" s="1"/>
  <c r="S90" i="16" s="1"/>
  <c r="T90" i="16" s="1"/>
  <c r="U90" i="16" s="1"/>
  <c r="V90" i="16" s="1"/>
  <c r="W90" i="16" s="1"/>
  <c r="X90" i="16" s="1"/>
  <c r="Y90" i="16" s="1"/>
  <c r="Z90" i="16" s="1"/>
  <c r="AA90" i="16" s="1"/>
  <c r="AB90" i="16" s="1"/>
  <c r="AC90" i="16" s="1"/>
  <c r="AD90" i="16" s="1"/>
  <c r="AE90" i="16" s="1"/>
  <c r="AF90" i="16" s="1"/>
  <c r="AG90" i="16" s="1"/>
  <c r="AH90" i="16" s="1"/>
  <c r="AI90" i="16" s="1"/>
  <c r="AJ90" i="16" s="1"/>
  <c r="AK90" i="16" s="1"/>
  <c r="AL90" i="16" s="1"/>
  <c r="H64" i="16"/>
  <c r="I64" i="16" s="1"/>
  <c r="J64" i="16" s="1"/>
  <c r="K64" i="16" s="1"/>
  <c r="L64" i="16" s="1"/>
  <c r="M64" i="16" s="1"/>
  <c r="N64" i="16" s="1"/>
  <c r="O64" i="16" s="1"/>
  <c r="P64" i="16" s="1"/>
  <c r="Q64" i="16" s="1"/>
  <c r="R64" i="16" s="1"/>
  <c r="S64" i="16" s="1"/>
  <c r="T64" i="16" s="1"/>
  <c r="U64" i="16" s="1"/>
  <c r="V64" i="16" s="1"/>
  <c r="W64" i="16" s="1"/>
  <c r="X64" i="16" s="1"/>
  <c r="Y64" i="16" s="1"/>
  <c r="Z64" i="16" s="1"/>
  <c r="AA64" i="16" s="1"/>
  <c r="AB64" i="16" s="1"/>
  <c r="AC64" i="16" s="1"/>
  <c r="AD64" i="16" s="1"/>
  <c r="AE64" i="16" s="1"/>
  <c r="AF64" i="16" s="1"/>
  <c r="AG64" i="16" s="1"/>
  <c r="AH64" i="16" s="1"/>
  <c r="AI64" i="16" s="1"/>
  <c r="AJ64" i="16" s="1"/>
  <c r="AK64" i="16" s="1"/>
  <c r="AL64" i="16" s="1"/>
  <c r="H58" i="16"/>
  <c r="I58" i="16" s="1"/>
  <c r="J58" i="16" s="1"/>
  <c r="K58" i="16" s="1"/>
  <c r="L58" i="16" s="1"/>
  <c r="M58" i="16" s="1"/>
  <c r="N58" i="16" s="1"/>
  <c r="O58" i="16" s="1"/>
  <c r="P58" i="16" s="1"/>
  <c r="Q58" i="16" s="1"/>
  <c r="R58" i="16" s="1"/>
  <c r="S58" i="16" s="1"/>
  <c r="T58" i="16" s="1"/>
  <c r="U58" i="16" s="1"/>
  <c r="V58" i="16" s="1"/>
  <c r="W58" i="16" s="1"/>
  <c r="X58" i="16" s="1"/>
  <c r="Y58" i="16" s="1"/>
  <c r="Z58" i="16" s="1"/>
  <c r="AA58" i="16" s="1"/>
  <c r="AB58" i="16" s="1"/>
  <c r="AC58" i="16" s="1"/>
  <c r="AD58" i="16" s="1"/>
  <c r="AE58" i="16" s="1"/>
  <c r="AF58" i="16" s="1"/>
  <c r="AG58" i="16" s="1"/>
  <c r="AH58" i="16" s="1"/>
  <c r="AI58" i="16" s="1"/>
  <c r="AJ58" i="16" s="1"/>
  <c r="AK58" i="16" s="1"/>
  <c r="AL58" i="16" s="1"/>
  <c r="H52" i="16"/>
  <c r="I52" i="16" s="1"/>
  <c r="J52" i="16" s="1"/>
  <c r="K52" i="16" s="1"/>
  <c r="L52" i="16" s="1"/>
  <c r="M52" i="16" s="1"/>
  <c r="N52" i="16" s="1"/>
  <c r="O52" i="16" s="1"/>
  <c r="P52" i="16" s="1"/>
  <c r="Q52" i="16" s="1"/>
  <c r="R52" i="16" s="1"/>
  <c r="S52" i="16" s="1"/>
  <c r="T52" i="16" s="1"/>
  <c r="U52" i="16" s="1"/>
  <c r="V52" i="16" s="1"/>
  <c r="W52" i="16" s="1"/>
  <c r="X52" i="16" s="1"/>
  <c r="Y52" i="16" s="1"/>
  <c r="Z52" i="16" s="1"/>
  <c r="AA52" i="16" s="1"/>
  <c r="AB52" i="16" s="1"/>
  <c r="AC52" i="16" s="1"/>
  <c r="AD52" i="16" s="1"/>
  <c r="AE52" i="16" s="1"/>
  <c r="AF52" i="16" s="1"/>
  <c r="AG52" i="16" s="1"/>
  <c r="AH52" i="16" s="1"/>
  <c r="AI52" i="16" s="1"/>
  <c r="AJ52" i="16" s="1"/>
  <c r="AK52" i="16" s="1"/>
  <c r="AL52" i="16" s="1"/>
  <c r="H46" i="16"/>
  <c r="H40" i="16"/>
  <c r="F210" i="4"/>
  <c r="C218" i="16"/>
  <c r="F126" i="4"/>
  <c r="F120" i="4"/>
  <c r="H152" i="16"/>
  <c r="F114" i="4"/>
  <c r="D103" i="4"/>
  <c r="D97" i="4"/>
  <c r="D125" i="16"/>
  <c r="F68" i="4"/>
  <c r="H78" i="16"/>
  <c r="F62" i="4"/>
  <c r="D45" i="4"/>
  <c r="D39" i="4"/>
  <c r="I13" i="18" l="1"/>
  <c r="G250" i="4"/>
  <c r="H55" i="6"/>
  <c r="H59" i="6"/>
  <c r="H13" i="18"/>
  <c r="D33" i="16"/>
  <c r="P63" i="8"/>
  <c r="Q63" i="8"/>
  <c r="T63" i="8"/>
  <c r="U63" i="8"/>
  <c r="G226" i="4"/>
  <c r="H226" i="4"/>
  <c r="F226" i="4"/>
  <c r="L316" i="16"/>
  <c r="M316" i="16"/>
  <c r="I316" i="16"/>
  <c r="J316" i="16"/>
  <c r="H316" i="16"/>
  <c r="K316" i="16"/>
  <c r="N316" i="16"/>
  <c r="O316" i="16"/>
  <c r="P316" i="16"/>
  <c r="Q316" i="16"/>
  <c r="R316" i="16"/>
  <c r="T6" i="16"/>
  <c r="S7" i="16"/>
  <c r="S316" i="16"/>
  <c r="AL385" i="16"/>
  <c r="AH385" i="16"/>
  <c r="AG385" i="16"/>
  <c r="AD385" i="16"/>
  <c r="Y385" i="16"/>
  <c r="U385" i="16"/>
  <c r="P385" i="16"/>
  <c r="M385" i="16"/>
  <c r="AE385" i="16"/>
  <c r="AB385" i="16"/>
  <c r="W385" i="16"/>
  <c r="AF385" i="16"/>
  <c r="T385" i="16"/>
  <c r="O385" i="16"/>
  <c r="L385" i="16"/>
  <c r="J385" i="16"/>
  <c r="AI385" i="16"/>
  <c r="N385" i="16"/>
  <c r="I385" i="16"/>
  <c r="H385" i="16"/>
  <c r="AK385" i="16"/>
  <c r="AJ385" i="16"/>
  <c r="AC385" i="16"/>
  <c r="AA385" i="16"/>
  <c r="R385" i="16"/>
  <c r="Q385" i="16"/>
  <c r="Z385" i="16"/>
  <c r="X385" i="16"/>
  <c r="V385" i="16"/>
  <c r="S385" i="16"/>
  <c r="K385" i="16"/>
  <c r="AL387" i="16"/>
  <c r="AJ387" i="16"/>
  <c r="AE387" i="16"/>
  <c r="V387" i="16"/>
  <c r="U387" i="16"/>
  <c r="Q387" i="16"/>
  <c r="O387" i="16"/>
  <c r="H387" i="16"/>
  <c r="J387" i="16"/>
  <c r="AH387" i="16"/>
  <c r="AG387" i="16"/>
  <c r="AB387" i="16"/>
  <c r="AA387" i="16"/>
  <c r="X387" i="16"/>
  <c r="W387" i="16"/>
  <c r="Y387" i="16"/>
  <c r="P387" i="16"/>
  <c r="M387" i="16"/>
  <c r="I387" i="16"/>
  <c r="AK387" i="16"/>
  <c r="T387" i="16"/>
  <c r="S387" i="16"/>
  <c r="K387" i="16"/>
  <c r="AI387" i="16"/>
  <c r="AF387" i="16"/>
  <c r="Z387" i="16"/>
  <c r="AD387" i="16"/>
  <c r="AC387" i="16"/>
  <c r="R387" i="16"/>
  <c r="N387" i="16"/>
  <c r="L387" i="16"/>
  <c r="N218" i="16"/>
  <c r="K218" i="16"/>
  <c r="J218" i="16"/>
  <c r="S218" i="16"/>
  <c r="R218" i="16"/>
  <c r="Q218" i="16"/>
  <c r="O218" i="16"/>
  <c r="M218" i="16"/>
  <c r="L218" i="16"/>
  <c r="H218" i="16"/>
  <c r="I218" i="16"/>
  <c r="P218" i="16"/>
  <c r="C297" i="4"/>
  <c r="C387" i="16" s="1"/>
  <c r="C345" i="16"/>
  <c r="J382" i="16"/>
  <c r="AB382" i="16"/>
  <c r="X382" i="16"/>
  <c r="L382" i="16"/>
  <c r="H382" i="16"/>
  <c r="AC382" i="16"/>
  <c r="T382" i="16"/>
  <c r="AG382" i="16"/>
  <c r="P382" i="16"/>
  <c r="N382" i="16"/>
  <c r="AE382" i="16"/>
  <c r="AA382" i="16"/>
  <c r="Y382" i="16"/>
  <c r="AL382" i="16"/>
  <c r="AI382" i="16"/>
  <c r="AH382" i="16"/>
  <c r="AF382" i="16"/>
  <c r="AD382" i="16"/>
  <c r="W382" i="16"/>
  <c r="V382" i="16"/>
  <c r="S382" i="16"/>
  <c r="K382" i="16"/>
  <c r="AK382" i="16"/>
  <c r="AJ382" i="16"/>
  <c r="Z382" i="16"/>
  <c r="U382" i="16"/>
  <c r="R382" i="16"/>
  <c r="Q382" i="16"/>
  <c r="O382" i="16"/>
  <c r="I382" i="16"/>
  <c r="M382" i="16"/>
  <c r="AB384" i="16"/>
  <c r="Y384" i="16"/>
  <c r="X384" i="16"/>
  <c r="V384" i="16"/>
  <c r="R384" i="16"/>
  <c r="H384" i="16"/>
  <c r="AL384" i="16"/>
  <c r="AG384" i="16"/>
  <c r="AF384" i="16"/>
  <c r="AC384" i="16"/>
  <c r="AA384" i="16"/>
  <c r="W384" i="16"/>
  <c r="AH384" i="16"/>
  <c r="AE384" i="16"/>
  <c r="Q384" i="16"/>
  <c r="N384" i="16"/>
  <c r="M384" i="16"/>
  <c r="I384" i="16"/>
  <c r="U384" i="16"/>
  <c r="T384" i="16"/>
  <c r="P384" i="16"/>
  <c r="J384" i="16"/>
  <c r="AI384" i="16"/>
  <c r="AD384" i="16"/>
  <c r="S384" i="16"/>
  <c r="L384" i="16"/>
  <c r="AK384" i="16"/>
  <c r="AJ384" i="16"/>
  <c r="Z384" i="16"/>
  <c r="O384" i="16"/>
  <c r="K384" i="16"/>
  <c r="C291" i="4"/>
  <c r="C381" i="16" s="1"/>
  <c r="C339" i="16"/>
  <c r="AK386" i="16"/>
  <c r="AE386" i="16"/>
  <c r="AD386" i="16"/>
  <c r="Y386" i="16"/>
  <c r="X386" i="16"/>
  <c r="N386" i="16"/>
  <c r="AH386" i="16"/>
  <c r="AB386" i="16"/>
  <c r="AA386" i="16"/>
  <c r="W386" i="16"/>
  <c r="I386" i="16"/>
  <c r="T386" i="16"/>
  <c r="AJ386" i="16"/>
  <c r="Z386" i="16"/>
  <c r="V386" i="16"/>
  <c r="P386" i="16"/>
  <c r="K386" i="16"/>
  <c r="AL386" i="16"/>
  <c r="AI386" i="16"/>
  <c r="AC386" i="16"/>
  <c r="S386" i="16"/>
  <c r="Q386" i="16"/>
  <c r="U386" i="16"/>
  <c r="R386" i="16"/>
  <c r="O386" i="16"/>
  <c r="L386" i="16"/>
  <c r="AG386" i="16"/>
  <c r="AF386" i="16"/>
  <c r="M386" i="16"/>
  <c r="J386" i="16"/>
  <c r="H386" i="16"/>
  <c r="D171" i="4"/>
  <c r="H294" i="4" s="1"/>
  <c r="A381" i="16"/>
  <c r="AL383" i="16"/>
  <c r="AH383" i="16"/>
  <c r="AF383" i="16"/>
  <c r="AD383" i="16"/>
  <c r="AE383" i="16"/>
  <c r="V383" i="16"/>
  <c r="U383" i="16"/>
  <c r="T383" i="16"/>
  <c r="S383" i="16"/>
  <c r="O383" i="16"/>
  <c r="H383" i="16"/>
  <c r="J383" i="16"/>
  <c r="AG383" i="16"/>
  <c r="AK383" i="16"/>
  <c r="AJ383" i="16"/>
  <c r="AC383" i="16"/>
  <c r="AB383" i="16"/>
  <c r="I383" i="16"/>
  <c r="M383" i="16"/>
  <c r="AI383" i="16"/>
  <c r="W383" i="16"/>
  <c r="R383" i="16"/>
  <c r="P383" i="16"/>
  <c r="Z383" i="16"/>
  <c r="X383" i="16"/>
  <c r="AA383" i="16"/>
  <c r="Y383" i="16"/>
  <c r="Q383" i="16"/>
  <c r="N383" i="16"/>
  <c r="K383" i="16"/>
  <c r="L383" i="16"/>
  <c r="AL344" i="16"/>
  <c r="AL335" i="16"/>
  <c r="AL334" i="16"/>
  <c r="AL339" i="16"/>
  <c r="AL332" i="16"/>
  <c r="AL331" i="16"/>
  <c r="AL330" i="16"/>
  <c r="AL345" i="16"/>
  <c r="AL329" i="16"/>
  <c r="AL336" i="16"/>
  <c r="AL338" i="16"/>
  <c r="AL337" i="16"/>
  <c r="AL343" i="16"/>
  <c r="AL342" i="16"/>
  <c r="AL340" i="16"/>
  <c r="AL341" i="16"/>
  <c r="AK329" i="16"/>
  <c r="AK336" i="16"/>
  <c r="AK335" i="16"/>
  <c r="AK342" i="16"/>
  <c r="AK332" i="16"/>
  <c r="AK331" i="16"/>
  <c r="AK345" i="16"/>
  <c r="AK338" i="16"/>
  <c r="AK330" i="16"/>
  <c r="AK344" i="16"/>
  <c r="AK341" i="16"/>
  <c r="AK343" i="16"/>
  <c r="AK334" i="16"/>
  <c r="AK337" i="16"/>
  <c r="AK340" i="16"/>
  <c r="AK339" i="16"/>
  <c r="AJ344" i="16"/>
  <c r="AJ330" i="16"/>
  <c r="AJ343" i="16"/>
  <c r="AJ334" i="16"/>
  <c r="AJ331" i="16"/>
  <c r="AJ345" i="16"/>
  <c r="AJ329" i="16"/>
  <c r="AJ340" i="16"/>
  <c r="AJ339" i="16"/>
  <c r="AJ337" i="16"/>
  <c r="AJ342" i="16"/>
  <c r="AJ341" i="16"/>
  <c r="AJ338" i="16"/>
  <c r="AJ336" i="16"/>
  <c r="AJ335" i="16"/>
  <c r="AJ332" i="16"/>
  <c r="AI338" i="16"/>
  <c r="AI345" i="16"/>
  <c r="AI329" i="16"/>
  <c r="AI340" i="16"/>
  <c r="AI344" i="16"/>
  <c r="AI334" i="16"/>
  <c r="AI341" i="16"/>
  <c r="AI343" i="16"/>
  <c r="AI336" i="16"/>
  <c r="AI335" i="16"/>
  <c r="AI330" i="16"/>
  <c r="AI339" i="16"/>
  <c r="AI337" i="16"/>
  <c r="AI331" i="16"/>
  <c r="AI332" i="16"/>
  <c r="AI342" i="16"/>
  <c r="AH343" i="16"/>
  <c r="AH334" i="16"/>
  <c r="AH339" i="16"/>
  <c r="AH330" i="16"/>
  <c r="AH345" i="16"/>
  <c r="AH329" i="16"/>
  <c r="AH335" i="16"/>
  <c r="AH340" i="16"/>
  <c r="AH342" i="16"/>
  <c r="AH344" i="16"/>
  <c r="AH341" i="16"/>
  <c r="AH336" i="16"/>
  <c r="AH331" i="16"/>
  <c r="AH338" i="16"/>
  <c r="AH332" i="16"/>
  <c r="AH337" i="16"/>
  <c r="AG331" i="16"/>
  <c r="AG342" i="16"/>
  <c r="AG337" i="16"/>
  <c r="AG345" i="16"/>
  <c r="AG329" i="16"/>
  <c r="AG340" i="16"/>
  <c r="AG343" i="16"/>
  <c r="AG338" i="16"/>
  <c r="AG344" i="16"/>
  <c r="AG330" i="16"/>
  <c r="AG336" i="16"/>
  <c r="AG339" i="16"/>
  <c r="AG334" i="16"/>
  <c r="AG341" i="16"/>
  <c r="AG332" i="16"/>
  <c r="AG335" i="16"/>
  <c r="AF342" i="16"/>
  <c r="AF336" i="16"/>
  <c r="AF343" i="16"/>
  <c r="AF338" i="16"/>
  <c r="AF345" i="16"/>
  <c r="AF329" i="16"/>
  <c r="AF332" i="16"/>
  <c r="AF339" i="16"/>
  <c r="AF334" i="16"/>
  <c r="AF341" i="16"/>
  <c r="AF344" i="16"/>
  <c r="AF335" i="16"/>
  <c r="AF330" i="16"/>
  <c r="AF337" i="16"/>
  <c r="AF340" i="16"/>
  <c r="AF331" i="16"/>
  <c r="AE331" i="16"/>
  <c r="AE330" i="16"/>
  <c r="AE345" i="16"/>
  <c r="AE329" i="16"/>
  <c r="AE340" i="16"/>
  <c r="AE343" i="16"/>
  <c r="AE342" i="16"/>
  <c r="AE341" i="16"/>
  <c r="AE336" i="16"/>
  <c r="AE339" i="16"/>
  <c r="AE338" i="16"/>
  <c r="AE337" i="16"/>
  <c r="AE332" i="16"/>
  <c r="AE335" i="16"/>
  <c r="AE334" i="16"/>
  <c r="AE344" i="16"/>
  <c r="AD343" i="16"/>
  <c r="AD334" i="16"/>
  <c r="AD339" i="16"/>
  <c r="AD330" i="16"/>
  <c r="AD345" i="16"/>
  <c r="AD329" i="16"/>
  <c r="AD331" i="16"/>
  <c r="AD332" i="16"/>
  <c r="AD337" i="16"/>
  <c r="AD335" i="16"/>
  <c r="AD340" i="16"/>
  <c r="AD342" i="16"/>
  <c r="AD344" i="16"/>
  <c r="AD341" i="16"/>
  <c r="AD336" i="16"/>
  <c r="AD338" i="16"/>
  <c r="AC332" i="16"/>
  <c r="AC343" i="16"/>
  <c r="AC342" i="16"/>
  <c r="AC341" i="16"/>
  <c r="AC335" i="16"/>
  <c r="AC334" i="16"/>
  <c r="AC340" i="16"/>
  <c r="AC331" i="16"/>
  <c r="AC336" i="16"/>
  <c r="AC330" i="16"/>
  <c r="AC329" i="16"/>
  <c r="AC339" i="16"/>
  <c r="AC338" i="16"/>
  <c r="AC345" i="16"/>
  <c r="AC337" i="16"/>
  <c r="AC344" i="16"/>
  <c r="AB337" i="16"/>
  <c r="AB330" i="16"/>
  <c r="AB332" i="16"/>
  <c r="AB334" i="16"/>
  <c r="AB343" i="16"/>
  <c r="AB336" i="16"/>
  <c r="AB331" i="16"/>
  <c r="AB344" i="16"/>
  <c r="AB339" i="16"/>
  <c r="AB341" i="16"/>
  <c r="AB329" i="16"/>
  <c r="AB340" i="16"/>
  <c r="AB345" i="16"/>
  <c r="AB335" i="16"/>
  <c r="AB342" i="16"/>
  <c r="AB338" i="16"/>
  <c r="AA339" i="16"/>
  <c r="AA334" i="16"/>
  <c r="AA335" i="16"/>
  <c r="AA340" i="16"/>
  <c r="AA331" i="16"/>
  <c r="AA330" i="16"/>
  <c r="AA343" i="16"/>
  <c r="AA329" i="16"/>
  <c r="AA336" i="16"/>
  <c r="AA344" i="16"/>
  <c r="AA342" i="16"/>
  <c r="AA341" i="16"/>
  <c r="AA345" i="16"/>
  <c r="AA332" i="16"/>
  <c r="AA338" i="16"/>
  <c r="AA337" i="16"/>
  <c r="Z344" i="16"/>
  <c r="Z335" i="16"/>
  <c r="Z342" i="16"/>
  <c r="Z340" i="16"/>
  <c r="Z331" i="16"/>
  <c r="Z338" i="16"/>
  <c r="Z345" i="16"/>
  <c r="Z329" i="16"/>
  <c r="Z336" i="16"/>
  <c r="Z343" i="16"/>
  <c r="Z334" i="16"/>
  <c r="Z341" i="16"/>
  <c r="Z332" i="16"/>
  <c r="Z339" i="16"/>
  <c r="Z330" i="16"/>
  <c r="Z337" i="16"/>
  <c r="Y344" i="16"/>
  <c r="Y341" i="16"/>
  <c r="Y343" i="16"/>
  <c r="Y342" i="16"/>
  <c r="Y332" i="16"/>
  <c r="Y330" i="16"/>
  <c r="Y345" i="16"/>
  <c r="Y340" i="16"/>
  <c r="Y329" i="16"/>
  <c r="Y339" i="16"/>
  <c r="Y337" i="16"/>
  <c r="Y338" i="16"/>
  <c r="Y331" i="16"/>
  <c r="Y336" i="16"/>
  <c r="Y335" i="16"/>
  <c r="Y334" i="16"/>
  <c r="X329" i="16"/>
  <c r="X330" i="16"/>
  <c r="X341" i="16"/>
  <c r="X344" i="16"/>
  <c r="X345" i="16"/>
  <c r="X343" i="16"/>
  <c r="X334" i="16"/>
  <c r="X332" i="16"/>
  <c r="X342" i="16"/>
  <c r="X340" i="16"/>
  <c r="X339" i="16"/>
  <c r="X331" i="16"/>
  <c r="X338" i="16"/>
  <c r="X336" i="16"/>
  <c r="X335" i="16"/>
  <c r="X337" i="16"/>
  <c r="W343" i="16"/>
  <c r="W334" i="16"/>
  <c r="W345" i="16"/>
  <c r="W329" i="16"/>
  <c r="W340" i="16"/>
  <c r="W331" i="16"/>
  <c r="W330" i="16"/>
  <c r="W341" i="16"/>
  <c r="W336" i="16"/>
  <c r="W344" i="16"/>
  <c r="W342" i="16"/>
  <c r="W335" i="16"/>
  <c r="W337" i="16"/>
  <c r="W339" i="16"/>
  <c r="W332" i="16"/>
  <c r="W338" i="16"/>
  <c r="V339" i="16"/>
  <c r="V334" i="16"/>
  <c r="V338" i="16"/>
  <c r="V340" i="16"/>
  <c r="V335" i="16"/>
  <c r="V330" i="16"/>
  <c r="V345" i="16"/>
  <c r="V329" i="16"/>
  <c r="V332" i="16"/>
  <c r="V331" i="16"/>
  <c r="V342" i="16"/>
  <c r="V344" i="16"/>
  <c r="V341" i="16"/>
  <c r="V343" i="16"/>
  <c r="V336" i="16"/>
  <c r="V337" i="16"/>
  <c r="U343" i="16"/>
  <c r="U342" i="16"/>
  <c r="U339" i="16"/>
  <c r="U344" i="16"/>
  <c r="U335" i="16"/>
  <c r="U338" i="16"/>
  <c r="U345" i="16"/>
  <c r="U329" i="16"/>
  <c r="U331" i="16"/>
  <c r="U340" i="16"/>
  <c r="U330" i="16"/>
  <c r="U334" i="16"/>
  <c r="U341" i="16"/>
  <c r="U336" i="16"/>
  <c r="U337" i="16"/>
  <c r="U332" i="16"/>
  <c r="T334" i="16"/>
  <c r="T340" i="16"/>
  <c r="T337" i="16"/>
  <c r="T335" i="16"/>
  <c r="T330" i="16"/>
  <c r="T343" i="16"/>
  <c r="T345" i="16"/>
  <c r="T329" i="16"/>
  <c r="T336" i="16"/>
  <c r="T342" i="16"/>
  <c r="T331" i="16"/>
  <c r="T341" i="16"/>
  <c r="T332" i="16"/>
  <c r="T338" i="16"/>
  <c r="T339" i="16"/>
  <c r="T344" i="16"/>
  <c r="S339" i="16"/>
  <c r="S334" i="16"/>
  <c r="S332" i="16"/>
  <c r="S337" i="16"/>
  <c r="S338" i="16"/>
  <c r="S341" i="16"/>
  <c r="S340" i="16"/>
  <c r="S335" i="16"/>
  <c r="S330" i="16"/>
  <c r="S343" i="16"/>
  <c r="S331" i="16"/>
  <c r="S336" i="16"/>
  <c r="S342" i="16"/>
  <c r="S345" i="16"/>
  <c r="S329" i="16"/>
  <c r="S344" i="16"/>
  <c r="R340" i="16"/>
  <c r="R339" i="16"/>
  <c r="R329" i="16"/>
  <c r="R338" i="16"/>
  <c r="R336" i="16"/>
  <c r="R335" i="16"/>
  <c r="R334" i="16"/>
  <c r="R332" i="16"/>
  <c r="R331" i="16"/>
  <c r="R345" i="16"/>
  <c r="R330" i="16"/>
  <c r="R341" i="16"/>
  <c r="R344" i="16"/>
  <c r="R343" i="16"/>
  <c r="R337" i="16"/>
  <c r="R342" i="16"/>
  <c r="Q344" i="16"/>
  <c r="Q334" i="16"/>
  <c r="Q335" i="16"/>
  <c r="Q341" i="16"/>
  <c r="Q339" i="16"/>
  <c r="Q338" i="16"/>
  <c r="Q340" i="16"/>
  <c r="Q331" i="16"/>
  <c r="Q330" i="16"/>
  <c r="Q345" i="16"/>
  <c r="Q342" i="16"/>
  <c r="Q336" i="16"/>
  <c r="Q343" i="16"/>
  <c r="Q337" i="16"/>
  <c r="Q332" i="16"/>
  <c r="Q329" i="16"/>
  <c r="P339" i="16"/>
  <c r="P330" i="16"/>
  <c r="P337" i="16"/>
  <c r="P344" i="16"/>
  <c r="P335" i="16"/>
  <c r="P340" i="16"/>
  <c r="P342" i="16"/>
  <c r="P345" i="16"/>
  <c r="P329" i="16"/>
  <c r="P332" i="16"/>
  <c r="P331" i="16"/>
  <c r="P338" i="16"/>
  <c r="P341" i="16"/>
  <c r="P343" i="16"/>
  <c r="P334" i="16"/>
  <c r="P336" i="16"/>
  <c r="O343" i="16"/>
  <c r="O337" i="16"/>
  <c r="O340" i="16"/>
  <c r="O344" i="16"/>
  <c r="O339" i="16"/>
  <c r="O334" i="16"/>
  <c r="O336" i="16"/>
  <c r="O342" i="16"/>
  <c r="O330" i="16"/>
  <c r="O335" i="16"/>
  <c r="O329" i="16"/>
  <c r="O341" i="16"/>
  <c r="O332" i="16"/>
  <c r="O338" i="16"/>
  <c r="O331" i="16"/>
  <c r="O345" i="16"/>
  <c r="N342" i="16"/>
  <c r="N340" i="16"/>
  <c r="N339" i="16"/>
  <c r="N344" i="16"/>
  <c r="N338" i="16"/>
  <c r="N345" i="16"/>
  <c r="N329" i="16"/>
  <c r="N336" i="16"/>
  <c r="N330" i="16"/>
  <c r="N331" i="16"/>
  <c r="N335" i="16"/>
  <c r="N334" i="16"/>
  <c r="N341" i="16"/>
  <c r="N343" i="16"/>
  <c r="N332" i="16"/>
  <c r="N337" i="16"/>
  <c r="M342" i="16"/>
  <c r="M345" i="16"/>
  <c r="M340" i="16"/>
  <c r="M331" i="16"/>
  <c r="M335" i="16"/>
  <c r="M332" i="16"/>
  <c r="M341" i="16"/>
  <c r="M344" i="16"/>
  <c r="M339" i="16"/>
  <c r="M334" i="16"/>
  <c r="M343" i="16"/>
  <c r="M338" i="16"/>
  <c r="M336" i="16"/>
  <c r="M329" i="16"/>
  <c r="M337" i="16"/>
  <c r="M330" i="16"/>
  <c r="L332" i="16"/>
  <c r="L341" i="16"/>
  <c r="L339" i="16"/>
  <c r="L338" i="16"/>
  <c r="L345" i="16"/>
  <c r="L343" i="16"/>
  <c r="L342" i="16"/>
  <c r="L344" i="16"/>
  <c r="L335" i="16"/>
  <c r="L334" i="16"/>
  <c r="L337" i="16"/>
  <c r="L340" i="16"/>
  <c r="L331" i="16"/>
  <c r="L330" i="16"/>
  <c r="L329" i="16"/>
  <c r="L336" i="16"/>
  <c r="K332" i="16"/>
  <c r="K331" i="16"/>
  <c r="K345" i="16"/>
  <c r="K329" i="16"/>
  <c r="K344" i="16"/>
  <c r="K342" i="16"/>
  <c r="K343" i="16"/>
  <c r="K334" i="16"/>
  <c r="K336" i="16"/>
  <c r="K335" i="16"/>
  <c r="K341" i="16"/>
  <c r="K338" i="16"/>
  <c r="K340" i="16"/>
  <c r="K330" i="16"/>
  <c r="K339" i="16"/>
  <c r="K337" i="16"/>
  <c r="J332" i="16"/>
  <c r="J345" i="16"/>
  <c r="J343" i="16"/>
  <c r="J338" i="16"/>
  <c r="J342" i="16"/>
  <c r="J341" i="16"/>
  <c r="J344" i="16"/>
  <c r="J329" i="16"/>
  <c r="J339" i="16"/>
  <c r="J337" i="16"/>
  <c r="J334" i="16"/>
  <c r="J340" i="16"/>
  <c r="J335" i="16"/>
  <c r="J330" i="16"/>
  <c r="J336" i="16"/>
  <c r="J331" i="16"/>
  <c r="I40" i="16"/>
  <c r="J40" i="16" s="1"/>
  <c r="K40" i="16" s="1"/>
  <c r="L40" i="16" s="1"/>
  <c r="M40" i="16" s="1"/>
  <c r="N40" i="16" s="1"/>
  <c r="O40" i="16" s="1"/>
  <c r="P40" i="16" s="1"/>
  <c r="Q40" i="16" s="1"/>
  <c r="R40" i="16" s="1"/>
  <c r="S40" i="16" s="1"/>
  <c r="T40" i="16" s="1"/>
  <c r="U40" i="16" s="1"/>
  <c r="V40" i="16" s="1"/>
  <c r="W40" i="16" s="1"/>
  <c r="X40" i="16" s="1"/>
  <c r="Y40" i="16" s="1"/>
  <c r="Z40" i="16" s="1"/>
  <c r="AA40" i="16" s="1"/>
  <c r="AB40" i="16" s="1"/>
  <c r="AC40" i="16" s="1"/>
  <c r="AD40" i="16" s="1"/>
  <c r="AE40" i="16" s="1"/>
  <c r="AF40" i="16" s="1"/>
  <c r="AG40" i="16" s="1"/>
  <c r="AH40" i="16" s="1"/>
  <c r="AI40" i="16" s="1"/>
  <c r="AJ40" i="16" s="1"/>
  <c r="AK40" i="16" s="1"/>
  <c r="AL40" i="16" s="1"/>
  <c r="I46" i="16"/>
  <c r="J46" i="16" s="1"/>
  <c r="K46" i="16" s="1"/>
  <c r="L46" i="16" s="1"/>
  <c r="M46" i="16" s="1"/>
  <c r="N46" i="16" s="1"/>
  <c r="O46" i="16" s="1"/>
  <c r="P46" i="16" s="1"/>
  <c r="Q46" i="16" s="1"/>
  <c r="R46" i="16" s="1"/>
  <c r="S46" i="16" s="1"/>
  <c r="T46" i="16" s="1"/>
  <c r="U46" i="16" s="1"/>
  <c r="V46" i="16" s="1"/>
  <c r="W46" i="16" s="1"/>
  <c r="X46" i="16" s="1"/>
  <c r="Y46" i="16" s="1"/>
  <c r="Z46" i="16" s="1"/>
  <c r="AA46" i="16" s="1"/>
  <c r="AB46" i="16" s="1"/>
  <c r="AC46" i="16" s="1"/>
  <c r="AD46" i="16" s="1"/>
  <c r="AE46" i="16" s="1"/>
  <c r="AF46" i="16" s="1"/>
  <c r="AG46" i="16" s="1"/>
  <c r="AH46" i="16" s="1"/>
  <c r="AI46" i="16" s="1"/>
  <c r="AJ46" i="16" s="1"/>
  <c r="AK46" i="16" s="1"/>
  <c r="AL46" i="16" s="1"/>
  <c r="I220" i="16"/>
  <c r="H377" i="16"/>
  <c r="I208" i="16"/>
  <c r="J208" i="16" s="1"/>
  <c r="K208" i="16" s="1"/>
  <c r="L208" i="16" s="1"/>
  <c r="M208" i="16" s="1"/>
  <c r="N208" i="16" s="1"/>
  <c r="O208" i="16" s="1"/>
  <c r="P208" i="16" s="1"/>
  <c r="Q208" i="16" s="1"/>
  <c r="R208" i="16" s="1"/>
  <c r="S208" i="16" s="1"/>
  <c r="T208" i="16" s="1"/>
  <c r="U208" i="16" s="1"/>
  <c r="V208" i="16" s="1"/>
  <c r="W208" i="16" s="1"/>
  <c r="X208" i="16" s="1"/>
  <c r="Y208" i="16" s="1"/>
  <c r="Z208" i="16" s="1"/>
  <c r="AA208" i="16" s="1"/>
  <c r="AB208" i="16" s="1"/>
  <c r="AC208" i="16" s="1"/>
  <c r="AD208" i="16" s="1"/>
  <c r="AE208" i="16" s="1"/>
  <c r="AF208" i="16" s="1"/>
  <c r="AG208" i="16" s="1"/>
  <c r="AH208" i="16" s="1"/>
  <c r="AI208" i="16" s="1"/>
  <c r="AJ208" i="16" s="1"/>
  <c r="AK208" i="16" s="1"/>
  <c r="AL208" i="16" s="1"/>
  <c r="I344" i="16"/>
  <c r="I329" i="16"/>
  <c r="I343" i="16"/>
  <c r="H342" i="16"/>
  <c r="H340" i="16"/>
  <c r="I342" i="16"/>
  <c r="H339" i="16"/>
  <c r="H337" i="16"/>
  <c r="H335" i="16"/>
  <c r="H333" i="16"/>
  <c r="I332" i="16"/>
  <c r="I331" i="16"/>
  <c r="H330" i="16"/>
  <c r="H344" i="16"/>
  <c r="I338" i="16"/>
  <c r="H343" i="16"/>
  <c r="H341" i="16"/>
  <c r="I340" i="16"/>
  <c r="I339" i="16"/>
  <c r="I345" i="16"/>
  <c r="H338" i="16"/>
  <c r="H336" i="16"/>
  <c r="I330" i="16"/>
  <c r="I341" i="16"/>
  <c r="I336" i="16"/>
  <c r="I337" i="16"/>
  <c r="I335" i="16"/>
  <c r="H334" i="16"/>
  <c r="H332" i="16"/>
  <c r="I334" i="16"/>
  <c r="H331" i="16"/>
  <c r="H345" i="16"/>
  <c r="H329" i="16"/>
  <c r="H328" i="16"/>
  <c r="I114" i="16"/>
  <c r="J114" i="16" s="1"/>
  <c r="K114" i="16" s="1"/>
  <c r="L114" i="16" s="1"/>
  <c r="M114" i="16" s="1"/>
  <c r="I194" i="16"/>
  <c r="J194" i="16" s="1"/>
  <c r="K194" i="16" s="1"/>
  <c r="L194" i="16" s="1"/>
  <c r="M194" i="16" s="1"/>
  <c r="N194" i="16" s="1"/>
  <c r="O194" i="16" s="1"/>
  <c r="P194" i="16" s="1"/>
  <c r="Q194" i="16" s="1"/>
  <c r="R194" i="16" s="1"/>
  <c r="S194" i="16" s="1"/>
  <c r="T194" i="16" s="1"/>
  <c r="U194" i="16" s="1"/>
  <c r="V194" i="16" s="1"/>
  <c r="W194" i="16" s="1"/>
  <c r="X194" i="16" s="1"/>
  <c r="Y194" i="16" s="1"/>
  <c r="Z194" i="16" s="1"/>
  <c r="AA194" i="16" s="1"/>
  <c r="AB194" i="16" s="1"/>
  <c r="AC194" i="16" s="1"/>
  <c r="AD194" i="16" s="1"/>
  <c r="AE194" i="16" s="1"/>
  <c r="AF194" i="16" s="1"/>
  <c r="AG194" i="16" s="1"/>
  <c r="AH194" i="16" s="1"/>
  <c r="AI194" i="16" s="1"/>
  <c r="AJ194" i="16" s="1"/>
  <c r="AK194" i="16" s="1"/>
  <c r="AL194" i="16" s="1"/>
  <c r="I78" i="16"/>
  <c r="J78" i="16" s="1"/>
  <c r="K78" i="16" s="1"/>
  <c r="L78" i="16" s="1"/>
  <c r="M78" i="16" s="1"/>
  <c r="N78" i="16" s="1"/>
  <c r="O78" i="16" s="1"/>
  <c r="P78" i="16" s="1"/>
  <c r="Q78" i="16" s="1"/>
  <c r="R78" i="16" s="1"/>
  <c r="S78" i="16" s="1"/>
  <c r="T78" i="16" s="1"/>
  <c r="U78" i="16" s="1"/>
  <c r="V78" i="16" s="1"/>
  <c r="W78" i="16" s="1"/>
  <c r="X78" i="16" s="1"/>
  <c r="Y78" i="16" s="1"/>
  <c r="Z78" i="16" s="1"/>
  <c r="AA78" i="16" s="1"/>
  <c r="AB78" i="16" s="1"/>
  <c r="AC78" i="16" s="1"/>
  <c r="AD78" i="16" s="1"/>
  <c r="AE78" i="16" s="1"/>
  <c r="AF78" i="16" s="1"/>
  <c r="AG78" i="16" s="1"/>
  <c r="AH78" i="16" s="1"/>
  <c r="AI78" i="16" s="1"/>
  <c r="AJ78" i="16" s="1"/>
  <c r="AK78" i="16" s="1"/>
  <c r="AL78" i="16" s="1"/>
  <c r="I126" i="16"/>
  <c r="J126" i="16" s="1"/>
  <c r="K126" i="16" s="1"/>
  <c r="L126" i="16" s="1"/>
  <c r="M126" i="16" s="1"/>
  <c r="N126" i="16" s="1"/>
  <c r="O126" i="16" s="1"/>
  <c r="P126" i="16" s="1"/>
  <c r="Q126" i="16" s="1"/>
  <c r="R126" i="16" s="1"/>
  <c r="S126" i="16" s="1"/>
  <c r="T126" i="16" s="1"/>
  <c r="U126" i="16" s="1"/>
  <c r="V126" i="16" s="1"/>
  <c r="W126" i="16" s="1"/>
  <c r="X126" i="16" s="1"/>
  <c r="Y126" i="16" s="1"/>
  <c r="Z126" i="16" s="1"/>
  <c r="AA126" i="16" s="1"/>
  <c r="AB126" i="16" s="1"/>
  <c r="AC126" i="16" s="1"/>
  <c r="AD126" i="16" s="1"/>
  <c r="AE126" i="16" s="1"/>
  <c r="AF126" i="16" s="1"/>
  <c r="AG126" i="16" s="1"/>
  <c r="AH126" i="16" s="1"/>
  <c r="AI126" i="16" s="1"/>
  <c r="AJ126" i="16" s="1"/>
  <c r="AK126" i="16" s="1"/>
  <c r="AL126" i="16" s="1"/>
  <c r="I152" i="16"/>
  <c r="J152" i="16" s="1"/>
  <c r="K152" i="16" s="1"/>
  <c r="L152" i="16" s="1"/>
  <c r="M152" i="16" s="1"/>
  <c r="N152" i="16" s="1"/>
  <c r="O152" i="16" s="1"/>
  <c r="P152" i="16" s="1"/>
  <c r="Q152" i="16" s="1"/>
  <c r="R152" i="16" s="1"/>
  <c r="S152" i="16" s="1"/>
  <c r="T152" i="16" s="1"/>
  <c r="U152" i="16" s="1"/>
  <c r="V152" i="16" s="1"/>
  <c r="W152" i="16" s="1"/>
  <c r="X152" i="16" s="1"/>
  <c r="Y152" i="16" s="1"/>
  <c r="Z152" i="16" s="1"/>
  <c r="AA152" i="16" s="1"/>
  <c r="AB152" i="16" s="1"/>
  <c r="AC152" i="16" s="1"/>
  <c r="AD152" i="16" s="1"/>
  <c r="AE152" i="16" s="1"/>
  <c r="AF152" i="16" s="1"/>
  <c r="AG152" i="16" s="1"/>
  <c r="AH152" i="16" s="1"/>
  <c r="AI152" i="16" s="1"/>
  <c r="AJ152" i="16" s="1"/>
  <c r="AK152" i="16" s="1"/>
  <c r="AL152" i="16" s="1"/>
  <c r="I34" i="16"/>
  <c r="J34" i="16" s="1"/>
  <c r="K34" i="16" s="1"/>
  <c r="L34" i="16" s="1"/>
  <c r="M34" i="16" s="1"/>
  <c r="N34" i="16" s="1"/>
  <c r="I120" i="16"/>
  <c r="J120" i="16" s="1"/>
  <c r="K120" i="16" s="1"/>
  <c r="L120" i="16" s="1"/>
  <c r="M120" i="16" s="1"/>
  <c r="N120" i="16" s="1"/>
  <c r="O120" i="16" s="1"/>
  <c r="P120" i="16" s="1"/>
  <c r="Q120" i="16" s="1"/>
  <c r="R120" i="16" s="1"/>
  <c r="S120" i="16" s="1"/>
  <c r="T120" i="16" s="1"/>
  <c r="U120" i="16" s="1"/>
  <c r="V120" i="16" s="1"/>
  <c r="W120" i="16" s="1"/>
  <c r="X120" i="16" s="1"/>
  <c r="Y120" i="16" s="1"/>
  <c r="Z120" i="16" s="1"/>
  <c r="AA120" i="16" s="1"/>
  <c r="AB120" i="16" s="1"/>
  <c r="AC120" i="16" s="1"/>
  <c r="AD120" i="16" s="1"/>
  <c r="AE120" i="16" s="1"/>
  <c r="AF120" i="16" s="1"/>
  <c r="AG120" i="16" s="1"/>
  <c r="AH120" i="16" s="1"/>
  <c r="AI120" i="16" s="1"/>
  <c r="AJ120" i="16" s="1"/>
  <c r="AK120" i="16" s="1"/>
  <c r="AL120" i="16" s="1"/>
  <c r="I202" i="16"/>
  <c r="J202" i="16" s="1"/>
  <c r="K202" i="16" s="1"/>
  <c r="L202" i="16" s="1"/>
  <c r="M202" i="16" s="1"/>
  <c r="N202" i="16" s="1"/>
  <c r="O202" i="16" s="1"/>
  <c r="P202" i="16" s="1"/>
  <c r="Q202" i="16" s="1"/>
  <c r="R202" i="16" s="1"/>
  <c r="S202" i="16" s="1"/>
  <c r="T202" i="16" s="1"/>
  <c r="U202" i="16" s="1"/>
  <c r="V202" i="16" s="1"/>
  <c r="W202" i="16" s="1"/>
  <c r="X202" i="16" s="1"/>
  <c r="Y202" i="16" s="1"/>
  <c r="Z202" i="16" s="1"/>
  <c r="AA202" i="16" s="1"/>
  <c r="AB202" i="16" s="1"/>
  <c r="AC202" i="16" s="1"/>
  <c r="AD202" i="16" s="1"/>
  <c r="AE202" i="16" s="1"/>
  <c r="AF202" i="16" s="1"/>
  <c r="AG202" i="16" s="1"/>
  <c r="AH202" i="16" s="1"/>
  <c r="AI202" i="16" s="1"/>
  <c r="AJ202" i="16" s="1"/>
  <c r="AK202" i="16" s="1"/>
  <c r="AL202" i="16" s="1"/>
  <c r="I228" i="16"/>
  <c r="J228" i="16" s="1"/>
  <c r="K228" i="16" s="1"/>
  <c r="L228" i="16" s="1"/>
  <c r="M228" i="16" s="1"/>
  <c r="N228" i="16" s="1"/>
  <c r="O228" i="16" s="1"/>
  <c r="P228" i="16" s="1"/>
  <c r="Q228" i="16" s="1"/>
  <c r="R228" i="16" s="1"/>
  <c r="S228" i="16" s="1"/>
  <c r="T228" i="16" s="1"/>
  <c r="U228" i="16" s="1"/>
  <c r="V228" i="16" s="1"/>
  <c r="W228" i="16" s="1"/>
  <c r="X228" i="16" s="1"/>
  <c r="Y228" i="16" s="1"/>
  <c r="Z228" i="16" s="1"/>
  <c r="AA228" i="16" s="1"/>
  <c r="AB228" i="16" s="1"/>
  <c r="AC228" i="16" s="1"/>
  <c r="AD228" i="16" s="1"/>
  <c r="AE228" i="16" s="1"/>
  <c r="AF228" i="16" s="1"/>
  <c r="AG228" i="16" s="1"/>
  <c r="AH228" i="16" s="1"/>
  <c r="AI228" i="16" s="1"/>
  <c r="AJ228" i="16" s="1"/>
  <c r="AK228" i="16" s="1"/>
  <c r="AL228" i="16" s="1"/>
  <c r="H234" i="16"/>
  <c r="H251" i="4"/>
  <c r="H243" i="4"/>
  <c r="H242" i="4"/>
  <c r="H245" i="4"/>
  <c r="H244" i="4"/>
  <c r="H252" i="4"/>
  <c r="H239" i="4"/>
  <c r="H238" i="4"/>
  <c r="H241" i="4"/>
  <c r="H240" i="4"/>
  <c r="H246" i="4"/>
  <c r="H248" i="4"/>
  <c r="H247" i="4"/>
  <c r="H249" i="4"/>
  <c r="H254" i="4"/>
  <c r="H250" i="4"/>
  <c r="H255" i="4"/>
  <c r="G162" i="4"/>
  <c r="H162" i="4"/>
  <c r="G297" i="4"/>
  <c r="H253" i="4"/>
  <c r="G251" i="4"/>
  <c r="G241" i="4"/>
  <c r="G252" i="4"/>
  <c r="G242" i="4"/>
  <c r="G240" i="4"/>
  <c r="G248" i="4"/>
  <c r="G245" i="4"/>
  <c r="G247" i="4"/>
  <c r="G238" i="4"/>
  <c r="G246" i="4"/>
  <c r="G244" i="4"/>
  <c r="G239" i="4"/>
  <c r="G243" i="4"/>
  <c r="G249" i="4"/>
  <c r="G254" i="4"/>
  <c r="G255" i="4"/>
  <c r="G253" i="4"/>
  <c r="F255" i="4"/>
  <c r="F162" i="4"/>
  <c r="L63" i="8"/>
  <c r="M63" i="8"/>
  <c r="F56" i="4"/>
  <c r="B230" i="4"/>
  <c r="B320" i="16" s="1"/>
  <c r="B227" i="4"/>
  <c r="F250" i="4"/>
  <c r="F251" i="4"/>
  <c r="F249" i="4"/>
  <c r="F247" i="4"/>
  <c r="F252" i="4"/>
  <c r="F243" i="4"/>
  <c r="F246" i="4"/>
  <c r="F248" i="4"/>
  <c r="F239" i="4"/>
  <c r="F242" i="4"/>
  <c r="F245" i="4"/>
  <c r="F244" i="4"/>
  <c r="F238" i="4"/>
  <c r="F241" i="4"/>
  <c r="F240" i="4"/>
  <c r="F253" i="4"/>
  <c r="F254" i="4"/>
  <c r="G113" i="1"/>
  <c r="C251" i="4"/>
  <c r="G116" i="1"/>
  <c r="C254" i="4"/>
  <c r="G115" i="1"/>
  <c r="C253" i="4"/>
  <c r="G112" i="1"/>
  <c r="C250" i="4"/>
  <c r="D31" i="19"/>
  <c r="H197" i="4" s="1"/>
  <c r="H158" i="16"/>
  <c r="H164" i="16"/>
  <c r="H84" i="16"/>
  <c r="H72" i="16"/>
  <c r="D113" i="1"/>
  <c r="B293" i="4" s="1"/>
  <c r="B383" i="16" s="1"/>
  <c r="D115" i="1"/>
  <c r="B295" i="4" s="1"/>
  <c r="B385" i="16" s="1"/>
  <c r="D116" i="1"/>
  <c r="B296" i="4" s="1"/>
  <c r="B386" i="16" s="1"/>
  <c r="D111" i="1"/>
  <c r="B291" i="4" s="1"/>
  <c r="B381" i="16" s="1"/>
  <c r="D112" i="1"/>
  <c r="B292" i="4" s="1"/>
  <c r="B382" i="16" s="1"/>
  <c r="D117" i="1"/>
  <c r="B297" i="4" s="1"/>
  <c r="B387" i="16" s="1"/>
  <c r="G111" i="1"/>
  <c r="G117" i="1"/>
  <c r="G296" i="4" l="1"/>
  <c r="G293" i="4"/>
  <c r="F295" i="4"/>
  <c r="G292" i="4"/>
  <c r="H11" i="18"/>
  <c r="O34" i="16"/>
  <c r="P34" i="16" s="1"/>
  <c r="Q34" i="16" s="1"/>
  <c r="R34" i="16" s="1"/>
  <c r="S34" i="16" s="1"/>
  <c r="T34" i="16" s="1"/>
  <c r="U34" i="16" s="1"/>
  <c r="V34" i="16" s="1"/>
  <c r="W34" i="16" s="1"/>
  <c r="X34" i="16" s="1"/>
  <c r="Y34" i="16" s="1"/>
  <c r="Z34" i="16" s="1"/>
  <c r="AA34" i="16" s="1"/>
  <c r="AB34" i="16" s="1"/>
  <c r="AC34" i="16" s="1"/>
  <c r="AD34" i="16" s="1"/>
  <c r="AE34" i="16" s="1"/>
  <c r="AF34" i="16" s="1"/>
  <c r="AG34" i="16" s="1"/>
  <c r="AH34" i="16" s="1"/>
  <c r="AI34" i="16" s="1"/>
  <c r="AJ34" i="16" s="1"/>
  <c r="AK34" i="16" s="1"/>
  <c r="AL34" i="16" s="1"/>
  <c r="J333" i="16"/>
  <c r="M333" i="16"/>
  <c r="I333" i="16"/>
  <c r="K333" i="16"/>
  <c r="L333" i="16"/>
  <c r="F163" i="4"/>
  <c r="T218" i="16"/>
  <c r="T32" i="16"/>
  <c r="K328" i="16"/>
  <c r="P328" i="16"/>
  <c r="I328" i="16"/>
  <c r="N378" i="16"/>
  <c r="N33" i="16"/>
  <c r="I378" i="16"/>
  <c r="I33" i="16"/>
  <c r="T328" i="16"/>
  <c r="AF328" i="16"/>
  <c r="AK328" i="16"/>
  <c r="S378" i="16"/>
  <c r="S33" i="16"/>
  <c r="Q378" i="16"/>
  <c r="Q33" i="16"/>
  <c r="K378" i="16"/>
  <c r="K33" i="16"/>
  <c r="M378" i="16"/>
  <c r="M33" i="16"/>
  <c r="G288" i="4"/>
  <c r="G21" i="4"/>
  <c r="R378" i="16"/>
  <c r="R33" i="16"/>
  <c r="H288" i="4"/>
  <c r="H21" i="4"/>
  <c r="X328" i="16"/>
  <c r="AC328" i="16"/>
  <c r="AD328" i="16"/>
  <c r="P378" i="16"/>
  <c r="P33" i="16"/>
  <c r="H378" i="16"/>
  <c r="H33" i="16"/>
  <c r="L378" i="16"/>
  <c r="L33" i="16"/>
  <c r="L328" i="16"/>
  <c r="O378" i="16"/>
  <c r="O33" i="16"/>
  <c r="J378" i="16"/>
  <c r="J33" i="16"/>
  <c r="F288" i="4"/>
  <c r="F21" i="4"/>
  <c r="O328" i="16"/>
  <c r="Q328" i="16"/>
  <c r="U328" i="16"/>
  <c r="W328" i="16"/>
  <c r="Y328" i="16"/>
  <c r="AA328" i="16"/>
  <c r="AE328" i="16"/>
  <c r="AI328" i="16"/>
  <c r="J328" i="16"/>
  <c r="R328" i="16"/>
  <c r="V328" i="16"/>
  <c r="AG328" i="16"/>
  <c r="AH328" i="16"/>
  <c r="AJ328" i="16"/>
  <c r="M328" i="16"/>
  <c r="N328" i="16"/>
  <c r="S328" i="16"/>
  <c r="Z328" i="16"/>
  <c r="AB328" i="16"/>
  <c r="J219" i="16"/>
  <c r="H64" i="6"/>
  <c r="G197" i="4"/>
  <c r="F197" i="4"/>
  <c r="F294" i="4"/>
  <c r="H163" i="4"/>
  <c r="F292" i="4"/>
  <c r="G163" i="4"/>
  <c r="G294" i="4"/>
  <c r="H291" i="4"/>
  <c r="H297" i="4"/>
  <c r="H292" i="4"/>
  <c r="H296" i="4"/>
  <c r="M219" i="16"/>
  <c r="R219" i="16"/>
  <c r="N219" i="16"/>
  <c r="I219" i="16"/>
  <c r="H49" i="6"/>
  <c r="H48" i="6"/>
  <c r="H47" i="6"/>
  <c r="H46" i="6"/>
  <c r="H45" i="6"/>
  <c r="H44" i="6"/>
  <c r="O219" i="16"/>
  <c r="Q219" i="16"/>
  <c r="K219" i="16"/>
  <c r="H219" i="16"/>
  <c r="L219" i="16"/>
  <c r="P219" i="16"/>
  <c r="S219" i="16"/>
  <c r="U6" i="16"/>
  <c r="U32" i="16" s="1"/>
  <c r="T7" i="16"/>
  <c r="T316" i="16"/>
  <c r="H392" i="16"/>
  <c r="H397" i="16" s="1"/>
  <c r="AD392" i="16"/>
  <c r="AD397" i="16" s="1"/>
  <c r="Z392" i="16"/>
  <c r="Z397" i="16" s="1"/>
  <c r="I392" i="16"/>
  <c r="I397" i="16" s="1"/>
  <c r="L392" i="16"/>
  <c r="L397" i="16" s="1"/>
  <c r="W392" i="16"/>
  <c r="W397" i="16" s="1"/>
  <c r="AG392" i="16"/>
  <c r="AG397" i="16" s="1"/>
  <c r="C292" i="4"/>
  <c r="C382" i="16" s="1"/>
  <c r="C340" i="16"/>
  <c r="C295" i="4"/>
  <c r="C385" i="16" s="1"/>
  <c r="C343" i="16"/>
  <c r="C296" i="4"/>
  <c r="C386" i="16" s="1"/>
  <c r="C344" i="16"/>
  <c r="AA392" i="16"/>
  <c r="AA397" i="16" s="1"/>
  <c r="J392" i="16"/>
  <c r="J397" i="16" s="1"/>
  <c r="P392" i="16"/>
  <c r="P397" i="16" s="1"/>
  <c r="F293" i="4"/>
  <c r="G291" i="4"/>
  <c r="S392" i="16"/>
  <c r="S397" i="16" s="1"/>
  <c r="Q392" i="16"/>
  <c r="Q397" i="16" s="1"/>
  <c r="AJ392" i="16"/>
  <c r="AJ397" i="16" s="1"/>
  <c r="N392" i="16"/>
  <c r="N397" i="16" s="1"/>
  <c r="O392" i="16"/>
  <c r="O397" i="16" s="1"/>
  <c r="AB392" i="16"/>
  <c r="AB397" i="16" s="1"/>
  <c r="U392" i="16"/>
  <c r="U397" i="16" s="1"/>
  <c r="AH392" i="16"/>
  <c r="AH397" i="16" s="1"/>
  <c r="AL381" i="16"/>
  <c r="AL391" i="16" s="1"/>
  <c r="AL396" i="16" s="1"/>
  <c r="AI381" i="16"/>
  <c r="AI391" i="16" s="1"/>
  <c r="AI396" i="16" s="1"/>
  <c r="AG381" i="16"/>
  <c r="AG391" i="16" s="1"/>
  <c r="AG396" i="16" s="1"/>
  <c r="V381" i="16"/>
  <c r="V391" i="16" s="1"/>
  <c r="V396" i="16" s="1"/>
  <c r="T381" i="16"/>
  <c r="T391" i="16" s="1"/>
  <c r="T396" i="16" s="1"/>
  <c r="S381" i="16"/>
  <c r="S391" i="16" s="1"/>
  <c r="S396" i="16" s="1"/>
  <c r="Q381" i="16"/>
  <c r="Q391" i="16" s="1"/>
  <c r="Q396" i="16" s="1"/>
  <c r="O381" i="16"/>
  <c r="O391" i="16" s="1"/>
  <c r="O396" i="16" s="1"/>
  <c r="K381" i="16"/>
  <c r="K391" i="16" s="1"/>
  <c r="K396" i="16" s="1"/>
  <c r="J381" i="16"/>
  <c r="J391" i="16" s="1"/>
  <c r="J396" i="16" s="1"/>
  <c r="AK381" i="16"/>
  <c r="AK391" i="16" s="1"/>
  <c r="AK396" i="16" s="1"/>
  <c r="AD381" i="16"/>
  <c r="AD391" i="16" s="1"/>
  <c r="AD396" i="16" s="1"/>
  <c r="AC381" i="16"/>
  <c r="AC391" i="16" s="1"/>
  <c r="AC396" i="16" s="1"/>
  <c r="Y381" i="16"/>
  <c r="Y391" i="16" s="1"/>
  <c r="Y396" i="16" s="1"/>
  <c r="X381" i="16"/>
  <c r="X391" i="16" s="1"/>
  <c r="X396" i="16" s="1"/>
  <c r="U381" i="16"/>
  <c r="U391" i="16" s="1"/>
  <c r="U396" i="16" s="1"/>
  <c r="AA381" i="16"/>
  <c r="AA391" i="16" s="1"/>
  <c r="AA396" i="16" s="1"/>
  <c r="Z381" i="16"/>
  <c r="Z391" i="16" s="1"/>
  <c r="Z396" i="16" s="1"/>
  <c r="W381" i="16"/>
  <c r="W391" i="16" s="1"/>
  <c r="W396" i="16" s="1"/>
  <c r="AH381" i="16"/>
  <c r="AH391" i="16" s="1"/>
  <c r="AH396" i="16" s="1"/>
  <c r="R381" i="16"/>
  <c r="R391" i="16" s="1"/>
  <c r="R396" i="16" s="1"/>
  <c r="P381" i="16"/>
  <c r="P391" i="16" s="1"/>
  <c r="P396" i="16" s="1"/>
  <c r="AB381" i="16"/>
  <c r="AB391" i="16" s="1"/>
  <c r="AB396" i="16" s="1"/>
  <c r="N381" i="16"/>
  <c r="N391" i="16" s="1"/>
  <c r="N396" i="16" s="1"/>
  <c r="M381" i="16"/>
  <c r="M391" i="16" s="1"/>
  <c r="M396" i="16" s="1"/>
  <c r="AJ381" i="16"/>
  <c r="AJ391" i="16" s="1"/>
  <c r="AJ396" i="16" s="1"/>
  <c r="AF381" i="16"/>
  <c r="AF391" i="16" s="1"/>
  <c r="AF396" i="16" s="1"/>
  <c r="AE381" i="16"/>
  <c r="AE391" i="16" s="1"/>
  <c r="AE396" i="16" s="1"/>
  <c r="L381" i="16"/>
  <c r="L391" i="16" s="1"/>
  <c r="L396" i="16" s="1"/>
  <c r="H381" i="16"/>
  <c r="H391" i="16" s="1"/>
  <c r="H396" i="16" s="1"/>
  <c r="I381" i="16"/>
  <c r="I391" i="16" s="1"/>
  <c r="I396" i="16" s="1"/>
  <c r="X392" i="16"/>
  <c r="X397" i="16" s="1"/>
  <c r="AF392" i="16"/>
  <c r="AF397" i="16" s="1"/>
  <c r="M392" i="16"/>
  <c r="M397" i="16" s="1"/>
  <c r="K392" i="16"/>
  <c r="K397" i="16" s="1"/>
  <c r="AC392" i="16"/>
  <c r="AC397" i="16" s="1"/>
  <c r="F296" i="4"/>
  <c r="H295" i="4"/>
  <c r="C293" i="4"/>
  <c r="C383" i="16" s="1"/>
  <c r="C341" i="16"/>
  <c r="F297" i="4"/>
  <c r="F291" i="4"/>
  <c r="G295" i="4"/>
  <c r="G302" i="4" s="1"/>
  <c r="G307" i="4" s="1"/>
  <c r="H293" i="4"/>
  <c r="V392" i="16"/>
  <c r="V397" i="16" s="1"/>
  <c r="R392" i="16"/>
  <c r="R397" i="16" s="1"/>
  <c r="AK392" i="16"/>
  <c r="AK397" i="16" s="1"/>
  <c r="AI392" i="16"/>
  <c r="AI397" i="16" s="1"/>
  <c r="T392" i="16"/>
  <c r="T397" i="16" s="1"/>
  <c r="AE392" i="16"/>
  <c r="AE397" i="16" s="1"/>
  <c r="Y392" i="16"/>
  <c r="Y397" i="16" s="1"/>
  <c r="AL392" i="16"/>
  <c r="AL397" i="16" s="1"/>
  <c r="D33" i="4"/>
  <c r="B317" i="16"/>
  <c r="I377" i="16"/>
  <c r="J220" i="16"/>
  <c r="I84" i="16"/>
  <c r="J84" i="16" s="1"/>
  <c r="K84" i="16" s="1"/>
  <c r="L84" i="16" s="1"/>
  <c r="M84" i="16" s="1"/>
  <c r="N84" i="16" s="1"/>
  <c r="O84" i="16" s="1"/>
  <c r="P84" i="16" s="1"/>
  <c r="Q84" i="16" s="1"/>
  <c r="R84" i="16" s="1"/>
  <c r="S84" i="16" s="1"/>
  <c r="T84" i="16" s="1"/>
  <c r="U84" i="16" s="1"/>
  <c r="V84" i="16" s="1"/>
  <c r="W84" i="16" s="1"/>
  <c r="X84" i="16" s="1"/>
  <c r="Y84" i="16" s="1"/>
  <c r="Z84" i="16" s="1"/>
  <c r="AA84" i="16" s="1"/>
  <c r="AB84" i="16" s="1"/>
  <c r="AC84" i="16" s="1"/>
  <c r="AD84" i="16" s="1"/>
  <c r="AE84" i="16" s="1"/>
  <c r="AF84" i="16" s="1"/>
  <c r="AG84" i="16" s="1"/>
  <c r="AH84" i="16" s="1"/>
  <c r="AI84" i="16" s="1"/>
  <c r="AJ84" i="16" s="1"/>
  <c r="AK84" i="16" s="1"/>
  <c r="AL84" i="16" s="1"/>
  <c r="I164" i="16"/>
  <c r="J164" i="16" s="1"/>
  <c r="K164" i="16" s="1"/>
  <c r="L164" i="16" s="1"/>
  <c r="M164" i="16" s="1"/>
  <c r="N164" i="16" s="1"/>
  <c r="O164" i="16" s="1"/>
  <c r="P164" i="16" s="1"/>
  <c r="Q164" i="16" s="1"/>
  <c r="R164" i="16" s="1"/>
  <c r="S164" i="16" s="1"/>
  <c r="T164" i="16" s="1"/>
  <c r="U164" i="16" s="1"/>
  <c r="V164" i="16" s="1"/>
  <c r="W164" i="16" s="1"/>
  <c r="X164" i="16" s="1"/>
  <c r="Y164" i="16" s="1"/>
  <c r="Z164" i="16" s="1"/>
  <c r="AA164" i="16" s="1"/>
  <c r="AB164" i="16" s="1"/>
  <c r="AC164" i="16" s="1"/>
  <c r="AD164" i="16" s="1"/>
  <c r="AE164" i="16" s="1"/>
  <c r="AF164" i="16" s="1"/>
  <c r="AG164" i="16" s="1"/>
  <c r="AH164" i="16" s="1"/>
  <c r="AI164" i="16" s="1"/>
  <c r="AJ164" i="16" s="1"/>
  <c r="AK164" i="16" s="1"/>
  <c r="AL164" i="16" s="1"/>
  <c r="H348" i="16"/>
  <c r="H354" i="16"/>
  <c r="H355" i="16" s="1"/>
  <c r="I158" i="16"/>
  <c r="J158" i="16" s="1"/>
  <c r="K158" i="16" s="1"/>
  <c r="L158" i="16" s="1"/>
  <c r="M158" i="16" s="1"/>
  <c r="N158" i="16" s="1"/>
  <c r="O158" i="16" s="1"/>
  <c r="P158" i="16" s="1"/>
  <c r="Q158" i="16" s="1"/>
  <c r="R158" i="16" s="1"/>
  <c r="S158" i="16" s="1"/>
  <c r="T158" i="16" s="1"/>
  <c r="U158" i="16" s="1"/>
  <c r="V158" i="16" s="1"/>
  <c r="W158" i="16" s="1"/>
  <c r="X158" i="16" s="1"/>
  <c r="Y158" i="16" s="1"/>
  <c r="Z158" i="16" s="1"/>
  <c r="AA158" i="16" s="1"/>
  <c r="AB158" i="16" s="1"/>
  <c r="AC158" i="16" s="1"/>
  <c r="AD158" i="16" s="1"/>
  <c r="AE158" i="16" s="1"/>
  <c r="AF158" i="16" s="1"/>
  <c r="AG158" i="16" s="1"/>
  <c r="AH158" i="16" s="1"/>
  <c r="AI158" i="16" s="1"/>
  <c r="AJ158" i="16" s="1"/>
  <c r="AK158" i="16" s="1"/>
  <c r="AL158" i="16" s="1"/>
  <c r="H390" i="16"/>
  <c r="H395" i="16" s="1"/>
  <c r="I72" i="16"/>
  <c r="J72" i="16" s="1"/>
  <c r="K72" i="16" s="1"/>
  <c r="L72" i="16" s="1"/>
  <c r="M72" i="16" s="1"/>
  <c r="N72" i="16" s="1"/>
  <c r="O72" i="16" s="1"/>
  <c r="P72" i="16" s="1"/>
  <c r="Q72" i="16" s="1"/>
  <c r="R72" i="16" s="1"/>
  <c r="S72" i="16" s="1"/>
  <c r="T72" i="16" s="1"/>
  <c r="U72" i="16" s="1"/>
  <c r="V72" i="16" s="1"/>
  <c r="W72" i="16" s="1"/>
  <c r="X72" i="16" s="1"/>
  <c r="Y72" i="16" s="1"/>
  <c r="Z72" i="16" s="1"/>
  <c r="AA72" i="16" s="1"/>
  <c r="AB72" i="16" s="1"/>
  <c r="AC72" i="16" s="1"/>
  <c r="AD72" i="16" s="1"/>
  <c r="AE72" i="16" s="1"/>
  <c r="AF72" i="16" s="1"/>
  <c r="AG72" i="16" s="1"/>
  <c r="AH72" i="16" s="1"/>
  <c r="AI72" i="16" s="1"/>
  <c r="AJ72" i="16" s="1"/>
  <c r="AK72" i="16" s="1"/>
  <c r="AL72" i="16" s="1"/>
  <c r="I234" i="16"/>
  <c r="J234" i="16" s="1"/>
  <c r="K234" i="16" s="1"/>
  <c r="L234" i="16" s="1"/>
  <c r="M234" i="16" s="1"/>
  <c r="N234" i="16" s="1"/>
  <c r="O234" i="16" s="1"/>
  <c r="P234" i="16" s="1"/>
  <c r="Q234" i="16" s="1"/>
  <c r="R234" i="16" s="1"/>
  <c r="S234" i="16" s="1"/>
  <c r="T234" i="16" s="1"/>
  <c r="U234" i="16" s="1"/>
  <c r="V234" i="16" s="1"/>
  <c r="W234" i="16" s="1"/>
  <c r="X234" i="16" s="1"/>
  <c r="Y234" i="16" s="1"/>
  <c r="Z234" i="16" s="1"/>
  <c r="AA234" i="16" s="1"/>
  <c r="AB234" i="16" s="1"/>
  <c r="AC234" i="16" s="1"/>
  <c r="AD234" i="16" s="1"/>
  <c r="AE234" i="16" s="1"/>
  <c r="AF234" i="16" s="1"/>
  <c r="AG234" i="16" s="1"/>
  <c r="AH234" i="16" s="1"/>
  <c r="AI234" i="16" s="1"/>
  <c r="AJ234" i="16" s="1"/>
  <c r="AK234" i="16" s="1"/>
  <c r="AL234" i="16" s="1"/>
  <c r="H264" i="4"/>
  <c r="H258" i="4"/>
  <c r="G258" i="4"/>
  <c r="G264" i="4"/>
  <c r="G265" i="4" s="1"/>
  <c r="F258" i="4"/>
  <c r="F264" i="4"/>
  <c r="F265" i="4" s="1"/>
  <c r="J354" i="16" l="1"/>
  <c r="J355" i="16" s="1"/>
  <c r="I348" i="16"/>
  <c r="M354" i="16"/>
  <c r="M355" i="16" s="1"/>
  <c r="K348" i="16"/>
  <c r="N114" i="16"/>
  <c r="L348" i="16"/>
  <c r="K354" i="16"/>
  <c r="K355" i="16" s="1"/>
  <c r="I354" i="16"/>
  <c r="I355" i="16" s="1"/>
  <c r="L354" i="16"/>
  <c r="L355" i="16" s="1"/>
  <c r="J348" i="16"/>
  <c r="M348" i="16"/>
  <c r="T378" i="16"/>
  <c r="T33" i="16"/>
  <c r="G229" i="4"/>
  <c r="H227" i="4"/>
  <c r="H302" i="4"/>
  <c r="H307" i="4" s="1"/>
  <c r="H84" i="6" s="1"/>
  <c r="G301" i="4"/>
  <c r="G306" i="4" s="1"/>
  <c r="H301" i="4"/>
  <c r="H306" i="4" s="1"/>
  <c r="H83" i="6" s="1"/>
  <c r="H33" i="6"/>
  <c r="H265" i="4"/>
  <c r="H76" i="6" s="1"/>
  <c r="H93" i="6"/>
  <c r="F302" i="4"/>
  <c r="F307" i="4" s="1"/>
  <c r="G187" i="4"/>
  <c r="H233" i="4"/>
  <c r="G225" i="4"/>
  <c r="H232" i="4"/>
  <c r="G228" i="4"/>
  <c r="T219" i="16"/>
  <c r="V6" i="16"/>
  <c r="V32" i="16" s="1"/>
  <c r="U7" i="16"/>
  <c r="U316" i="16"/>
  <c r="U218" i="16"/>
  <c r="H234" i="4"/>
  <c r="G233" i="4"/>
  <c r="H230" i="4"/>
  <c r="G227" i="4"/>
  <c r="H235" i="4"/>
  <c r="F301" i="4"/>
  <c r="G232" i="4"/>
  <c r="H229" i="4"/>
  <c r="H231" i="4"/>
  <c r="G231" i="4"/>
  <c r="H225" i="4"/>
  <c r="H262" i="16"/>
  <c r="G235" i="4"/>
  <c r="H228" i="4"/>
  <c r="G234" i="4"/>
  <c r="H187" i="4"/>
  <c r="F187" i="4"/>
  <c r="I262" i="16"/>
  <c r="D45" i="16"/>
  <c r="F228" i="4"/>
  <c r="F229" i="4"/>
  <c r="F234" i="4"/>
  <c r="F232" i="4"/>
  <c r="F233" i="4"/>
  <c r="F231" i="4"/>
  <c r="G230" i="4"/>
  <c r="F227" i="4"/>
  <c r="F225" i="4"/>
  <c r="F235" i="4"/>
  <c r="F230" i="4"/>
  <c r="I390" i="16"/>
  <c r="I395" i="16" s="1"/>
  <c r="J377" i="16"/>
  <c r="J390" i="16" s="1"/>
  <c r="J395" i="16" s="1"/>
  <c r="K220" i="16"/>
  <c r="O114" i="16" l="1"/>
  <c r="N333" i="16"/>
  <c r="U378" i="16"/>
  <c r="U33" i="16"/>
  <c r="H75" i="6"/>
  <c r="H88" i="6"/>
  <c r="F306" i="4"/>
  <c r="G251" i="16"/>
  <c r="H89" i="6"/>
  <c r="U219" i="16"/>
  <c r="W6" i="16"/>
  <c r="W32" i="16" s="1"/>
  <c r="V7" i="16"/>
  <c r="V316" i="16"/>
  <c r="V218" i="16"/>
  <c r="H262" i="4"/>
  <c r="H186" i="4"/>
  <c r="G186" i="4"/>
  <c r="G188" i="4" s="1"/>
  <c r="G189" i="4" s="1"/>
  <c r="G262" i="4"/>
  <c r="G263" i="4" s="1"/>
  <c r="F262" i="4"/>
  <c r="F263" i="4" s="1"/>
  <c r="F186" i="4"/>
  <c r="F259" i="4" s="1"/>
  <c r="AL317" i="16"/>
  <c r="AL319" i="16"/>
  <c r="AL324" i="16"/>
  <c r="AK321" i="16"/>
  <c r="AK323" i="16"/>
  <c r="AJ321" i="16"/>
  <c r="AJ324" i="16"/>
  <c r="AI321" i="16"/>
  <c r="AI317" i="16"/>
  <c r="AI322" i="16"/>
  <c r="AH323" i="16"/>
  <c r="AH319" i="16"/>
  <c r="AH321" i="16"/>
  <c r="AG325" i="16"/>
  <c r="AG321" i="16"/>
  <c r="AG318" i="16"/>
  <c r="AF322" i="16"/>
  <c r="AF324" i="16"/>
  <c r="AE325" i="16"/>
  <c r="AE318" i="16"/>
  <c r="AD323" i="16"/>
  <c r="AD319" i="16"/>
  <c r="AD321" i="16"/>
  <c r="AC324" i="16"/>
  <c r="AC319" i="16"/>
  <c r="AB324" i="16"/>
  <c r="AB319" i="16"/>
  <c r="AA321" i="16"/>
  <c r="AA318" i="16"/>
  <c r="Z321" i="16"/>
  <c r="Z324" i="16"/>
  <c r="Y323" i="16"/>
  <c r="Y315" i="16"/>
  <c r="X322" i="16"/>
  <c r="X323" i="16"/>
  <c r="X319" i="16"/>
  <c r="W321" i="16"/>
  <c r="W318" i="16"/>
  <c r="V317" i="16"/>
  <c r="V324" i="16"/>
  <c r="U319" i="16"/>
  <c r="U317" i="16"/>
  <c r="U321" i="16"/>
  <c r="T323" i="16"/>
  <c r="T325" i="16"/>
  <c r="S318" i="16"/>
  <c r="S319" i="16"/>
  <c r="S322" i="16"/>
  <c r="R321" i="16"/>
  <c r="R315" i="16"/>
  <c r="Q317" i="16"/>
  <c r="Q315" i="16"/>
  <c r="P319" i="16"/>
  <c r="P317" i="16"/>
  <c r="P322" i="16"/>
  <c r="O319" i="16"/>
  <c r="O324" i="16"/>
  <c r="N323" i="16"/>
  <c r="N319" i="16"/>
  <c r="M319" i="16"/>
  <c r="M324" i="16"/>
  <c r="M318" i="16"/>
  <c r="L318" i="16"/>
  <c r="L324" i="16"/>
  <c r="L319" i="16"/>
  <c r="K325" i="16"/>
  <c r="K324" i="16"/>
  <c r="J322" i="16"/>
  <c r="J323" i="16"/>
  <c r="J319" i="16"/>
  <c r="I323" i="16"/>
  <c r="H315" i="16"/>
  <c r="I322" i="16"/>
  <c r="H321" i="16"/>
  <c r="H317" i="16"/>
  <c r="AL318" i="16"/>
  <c r="AL323" i="16"/>
  <c r="AL315" i="16"/>
  <c r="AK318" i="16"/>
  <c r="AK324" i="16"/>
  <c r="AJ323" i="16"/>
  <c r="AJ319" i="16"/>
  <c r="AI323" i="16"/>
  <c r="AI324" i="16"/>
  <c r="AI320" i="16"/>
  <c r="AH322" i="16"/>
  <c r="AH318" i="16"/>
  <c r="AH320" i="16"/>
  <c r="AG324" i="16"/>
  <c r="AG315" i="16"/>
  <c r="AG317" i="16"/>
  <c r="AF321" i="16"/>
  <c r="AF320" i="16"/>
  <c r="AE324" i="16"/>
  <c r="AE321" i="16"/>
  <c r="AD322" i="16"/>
  <c r="AD318" i="16"/>
  <c r="AD320" i="16"/>
  <c r="AC315" i="16"/>
  <c r="AC321" i="16"/>
  <c r="AB317" i="16"/>
  <c r="AB315" i="16"/>
  <c r="AA319" i="16"/>
  <c r="AA325" i="16"/>
  <c r="Z319" i="16"/>
  <c r="Z315" i="16"/>
  <c r="Y318" i="16"/>
  <c r="Y319" i="16"/>
  <c r="X315" i="16"/>
  <c r="X318" i="16"/>
  <c r="X320" i="16"/>
  <c r="W324" i="16"/>
  <c r="W325" i="16"/>
  <c r="V320" i="16"/>
  <c r="V323" i="16"/>
  <c r="U315" i="16"/>
  <c r="U320" i="16"/>
  <c r="U318" i="16"/>
  <c r="T315" i="16"/>
  <c r="T324" i="16"/>
  <c r="S317" i="16"/>
  <c r="S321" i="16"/>
  <c r="S323" i="16"/>
  <c r="R324" i="16"/>
  <c r="R320" i="16"/>
  <c r="Q323" i="16"/>
  <c r="Q325" i="16"/>
  <c r="P318" i="16"/>
  <c r="P321" i="16"/>
  <c r="P320" i="16"/>
  <c r="O322" i="16"/>
  <c r="O318" i="16"/>
  <c r="N315" i="16"/>
  <c r="N317" i="16"/>
  <c r="M323" i="16"/>
  <c r="M325" i="16"/>
  <c r="M322" i="16"/>
  <c r="L321" i="16"/>
  <c r="L317" i="16"/>
  <c r="L322" i="16"/>
  <c r="K321" i="16"/>
  <c r="K323" i="16"/>
  <c r="J321" i="16"/>
  <c r="J324" i="16"/>
  <c r="J325" i="16"/>
  <c r="H324" i="16"/>
  <c r="I324" i="16"/>
  <c r="H323" i="16"/>
  <c r="I318" i="16"/>
  <c r="I325" i="16"/>
  <c r="AL321" i="16"/>
  <c r="AL322" i="16"/>
  <c r="AK319" i="16"/>
  <c r="AK322" i="16"/>
  <c r="AK320" i="16"/>
  <c r="AJ325" i="16"/>
  <c r="AJ317" i="16"/>
  <c r="AJ320" i="16"/>
  <c r="AI315" i="16"/>
  <c r="AI319" i="16"/>
  <c r="AH317" i="16"/>
  <c r="AH325" i="16"/>
  <c r="AG323" i="16"/>
  <c r="AG319" i="16"/>
  <c r="AF325" i="16"/>
  <c r="AF318" i="16"/>
  <c r="AF323" i="16"/>
  <c r="AE323" i="16"/>
  <c r="AE319" i="16"/>
  <c r="AE320" i="16"/>
  <c r="AD317" i="16"/>
  <c r="AD325" i="16"/>
  <c r="AC322" i="16"/>
  <c r="AC323" i="16"/>
  <c r="AC320" i="16"/>
  <c r="AB320" i="16"/>
  <c r="AB325" i="16"/>
  <c r="AB323" i="16"/>
  <c r="AA317" i="16"/>
  <c r="AA315" i="16"/>
  <c r="AA322" i="16"/>
  <c r="Z325" i="16"/>
  <c r="Z322" i="16"/>
  <c r="Z318" i="16"/>
  <c r="Y322" i="16"/>
  <c r="Y321" i="16"/>
  <c r="Y324" i="16"/>
  <c r="X325" i="16"/>
  <c r="X317" i="16"/>
  <c r="W317" i="16"/>
  <c r="W319" i="16"/>
  <c r="W320" i="16"/>
  <c r="V319" i="16"/>
  <c r="V315" i="16"/>
  <c r="V322" i="16"/>
  <c r="U323" i="16"/>
  <c r="U322" i="16"/>
  <c r="T317" i="16"/>
  <c r="T319" i="16"/>
  <c r="T321" i="16"/>
  <c r="S320" i="16"/>
  <c r="S324" i="16"/>
  <c r="R323" i="16"/>
  <c r="R319" i="16"/>
  <c r="R322" i="16"/>
  <c r="Q321" i="16"/>
  <c r="Q324" i="16"/>
  <c r="Q320" i="16"/>
  <c r="P325" i="16"/>
  <c r="P324" i="16"/>
  <c r="O323" i="16"/>
  <c r="O317" i="16"/>
  <c r="O325" i="16"/>
  <c r="N318" i="16"/>
  <c r="N320" i="16"/>
  <c r="N324" i="16"/>
  <c r="M315" i="16"/>
  <c r="M321" i="16"/>
  <c r="L315" i="16"/>
  <c r="L325" i="16"/>
  <c r="K317" i="16"/>
  <c r="K322" i="16"/>
  <c r="K318" i="16"/>
  <c r="J317" i="16"/>
  <c r="J315" i="16"/>
  <c r="H319" i="16"/>
  <c r="H325" i="16"/>
  <c r="H322" i="16"/>
  <c r="I315" i="16"/>
  <c r="I321" i="16"/>
  <c r="AL320" i="16"/>
  <c r="AL325" i="16"/>
  <c r="AK325" i="16"/>
  <c r="AK317" i="16"/>
  <c r="AK315" i="16"/>
  <c r="AJ322" i="16"/>
  <c r="AJ318" i="16"/>
  <c r="AJ315" i="16"/>
  <c r="AI318" i="16"/>
  <c r="AI325" i="16"/>
  <c r="AH315" i="16"/>
  <c r="AH324" i="16"/>
  <c r="AG322" i="16"/>
  <c r="AG320" i="16"/>
  <c r="AF319" i="16"/>
  <c r="AF317" i="16"/>
  <c r="AF315" i="16"/>
  <c r="AE322" i="16"/>
  <c r="AE315" i="16"/>
  <c r="AE317" i="16"/>
  <c r="AD315" i="16"/>
  <c r="AD324" i="16"/>
  <c r="AC325" i="16"/>
  <c r="AC318" i="16"/>
  <c r="AC317" i="16"/>
  <c r="AB322" i="16"/>
  <c r="AB318" i="16"/>
  <c r="AB321" i="16"/>
  <c r="AA323" i="16"/>
  <c r="AA320" i="16"/>
  <c r="AA324" i="16"/>
  <c r="Z323" i="16"/>
  <c r="Z317" i="16"/>
  <c r="Z320" i="16"/>
  <c r="Y325" i="16"/>
  <c r="Y320" i="16"/>
  <c r="Y317" i="16"/>
  <c r="X324" i="16"/>
  <c r="X321" i="16"/>
  <c r="W323" i="16"/>
  <c r="W315" i="16"/>
  <c r="W322" i="16"/>
  <c r="V318" i="16"/>
  <c r="V325" i="16"/>
  <c r="V321" i="16"/>
  <c r="U325" i="16"/>
  <c r="U324" i="16"/>
  <c r="T322" i="16"/>
  <c r="T318" i="16"/>
  <c r="T320" i="16"/>
  <c r="S315" i="16"/>
  <c r="S325" i="16"/>
  <c r="R318" i="16"/>
  <c r="R317" i="16"/>
  <c r="R325" i="16"/>
  <c r="Q319" i="16"/>
  <c r="Q322" i="16"/>
  <c r="Q318" i="16"/>
  <c r="P315" i="16"/>
  <c r="P323" i="16"/>
  <c r="O315" i="16"/>
  <c r="O320" i="16"/>
  <c r="O321" i="16"/>
  <c r="N325" i="16"/>
  <c r="N321" i="16"/>
  <c r="N322" i="16"/>
  <c r="M317" i="16"/>
  <c r="M320" i="16"/>
  <c r="L320" i="16"/>
  <c r="L323" i="16"/>
  <c r="K315" i="16"/>
  <c r="K320" i="16"/>
  <c r="K319" i="16"/>
  <c r="J318" i="16"/>
  <c r="J320" i="16"/>
  <c r="I317" i="16"/>
  <c r="H320" i="16"/>
  <c r="I319" i="16"/>
  <c r="H318" i="16"/>
  <c r="I320" i="16"/>
  <c r="J262" i="16"/>
  <c r="K377" i="16"/>
  <c r="K262" i="16" s="1"/>
  <c r="L220" i="16"/>
  <c r="H85" i="6"/>
  <c r="H7" i="16"/>
  <c r="N354" i="16" l="1"/>
  <c r="N355" i="16" s="1"/>
  <c r="N348" i="16"/>
  <c r="P114" i="16"/>
  <c r="O333" i="16"/>
  <c r="V378" i="16"/>
  <c r="V33" i="16"/>
  <c r="G207" i="4"/>
  <c r="G198" i="4"/>
  <c r="G216" i="4" s="1"/>
  <c r="F209" i="4"/>
  <c r="G209" i="4"/>
  <c r="H90" i="6"/>
  <c r="H188" i="4"/>
  <c r="H189" i="4" s="1"/>
  <c r="G250" i="16"/>
  <c r="H255" i="16" s="1"/>
  <c r="I255" i="16" s="1"/>
  <c r="K261" i="16"/>
  <c r="K263" i="16" s="1"/>
  <c r="L261" i="16"/>
  <c r="I261" i="16"/>
  <c r="I263" i="16" s="1"/>
  <c r="J261" i="16"/>
  <c r="J263" i="16" s="1"/>
  <c r="M261" i="16"/>
  <c r="M349" i="16" s="1"/>
  <c r="N261" i="16"/>
  <c r="H261" i="16"/>
  <c r="H263" i="16" s="1"/>
  <c r="H41" i="6"/>
  <c r="H42" i="6"/>
  <c r="H43" i="6"/>
  <c r="G259" i="4"/>
  <c r="H263" i="4"/>
  <c r="H209" i="4" s="1"/>
  <c r="H259" i="4"/>
  <c r="F188" i="4"/>
  <c r="F189" i="4" s="1"/>
  <c r="X6" i="16"/>
  <c r="X32" i="16" s="1"/>
  <c r="W7" i="16"/>
  <c r="W316" i="16"/>
  <c r="W218" i="16"/>
  <c r="V219" i="16"/>
  <c r="V352" i="16"/>
  <c r="R352" i="16"/>
  <c r="K352" i="16"/>
  <c r="P352" i="16"/>
  <c r="S352" i="16"/>
  <c r="I352" i="16"/>
  <c r="J352" i="16"/>
  <c r="M352" i="16"/>
  <c r="N352" i="16"/>
  <c r="U352" i="16"/>
  <c r="H352" i="16"/>
  <c r="Q352" i="16"/>
  <c r="O352" i="16"/>
  <c r="L352" i="16"/>
  <c r="T352" i="16"/>
  <c r="K390" i="16"/>
  <c r="K395" i="16" s="1"/>
  <c r="L377" i="16"/>
  <c r="L390" i="16" s="1"/>
  <c r="L395" i="16" s="1"/>
  <c r="M220" i="16"/>
  <c r="H286" i="16" l="1"/>
  <c r="H285" i="16"/>
  <c r="I286" i="16"/>
  <c r="I285" i="16"/>
  <c r="K286" i="16"/>
  <c r="J286" i="16"/>
  <c r="N349" i="16"/>
  <c r="O348" i="16"/>
  <c r="O354" i="16"/>
  <c r="O355" i="16" s="1"/>
  <c r="O261" i="16"/>
  <c r="Q114" i="16"/>
  <c r="P333" i="16"/>
  <c r="K264" i="16"/>
  <c r="I264" i="16"/>
  <c r="H264" i="16"/>
  <c r="W378" i="16"/>
  <c r="W33" i="16"/>
  <c r="J274" i="16"/>
  <c r="J264" i="16"/>
  <c r="H207" i="4"/>
  <c r="H214" i="4" s="1"/>
  <c r="H198" i="4"/>
  <c r="H216" i="4" s="1"/>
  <c r="F207" i="4"/>
  <c r="F214" i="4" s="1"/>
  <c r="F198" i="4"/>
  <c r="F216" i="4" s="1"/>
  <c r="U353" i="16"/>
  <c r="R353" i="16"/>
  <c r="N353" i="16"/>
  <c r="Q353" i="16"/>
  <c r="M353" i="16"/>
  <c r="P353" i="16"/>
  <c r="T353" i="16"/>
  <c r="J353" i="16"/>
  <c r="J297" i="16" s="1"/>
  <c r="K353" i="16"/>
  <c r="K297" i="16" s="1"/>
  <c r="L353" i="16"/>
  <c r="L297" i="16" s="1"/>
  <c r="I353" i="16"/>
  <c r="I297" i="16" s="1"/>
  <c r="O353" i="16"/>
  <c r="S353" i="16"/>
  <c r="V353" i="16"/>
  <c r="H353" i="16"/>
  <c r="H297" i="16" s="1"/>
  <c r="H61" i="6"/>
  <c r="J255" i="16"/>
  <c r="K255" i="16" s="1"/>
  <c r="L255" i="16" s="1"/>
  <c r="M255" i="16" s="1"/>
  <c r="N255" i="16" s="1"/>
  <c r="O255" i="16" s="1"/>
  <c r="P255" i="16" s="1"/>
  <c r="Q255" i="16" s="1"/>
  <c r="R255" i="16" s="1"/>
  <c r="S255" i="16" s="1"/>
  <c r="T255" i="16" s="1"/>
  <c r="U255" i="16" s="1"/>
  <c r="V255" i="16" s="1"/>
  <c r="W255" i="16" s="1"/>
  <c r="X255" i="16" s="1"/>
  <c r="I349" i="16"/>
  <c r="I274" i="16"/>
  <c r="K349" i="16"/>
  <c r="K274" i="16"/>
  <c r="L349" i="16"/>
  <c r="J349" i="16"/>
  <c r="H349" i="16"/>
  <c r="G214" i="4"/>
  <c r="K295" i="16"/>
  <c r="H92" i="6"/>
  <c r="H72" i="6" s="1"/>
  <c r="H73" i="6"/>
  <c r="J295" i="16"/>
  <c r="W352" i="16"/>
  <c r="Y6" i="16"/>
  <c r="Y32" i="16" s="1"/>
  <c r="X7" i="16"/>
  <c r="X316" i="16"/>
  <c r="X218" i="16"/>
  <c r="W219" i="16"/>
  <c r="H295" i="16"/>
  <c r="I295" i="16"/>
  <c r="L262" i="16"/>
  <c r="L295" i="16" s="1"/>
  <c r="M377" i="16"/>
  <c r="M262" i="16" s="1"/>
  <c r="N220" i="16"/>
  <c r="K285" i="16" l="1"/>
  <c r="J285" i="16"/>
  <c r="O349" i="16"/>
  <c r="R114" i="16"/>
  <c r="Q333" i="16"/>
  <c r="P348" i="16"/>
  <c r="P354" i="16"/>
  <c r="P355" i="16" s="1"/>
  <c r="P261" i="16"/>
  <c r="X33" i="16"/>
  <c r="K302" i="16"/>
  <c r="I302" i="16"/>
  <c r="L302" i="16"/>
  <c r="J302" i="16"/>
  <c r="W353" i="16"/>
  <c r="H302" i="16"/>
  <c r="Y255" i="16"/>
  <c r="H274" i="16"/>
  <c r="L263" i="16"/>
  <c r="H96" i="6"/>
  <c r="H256" i="16"/>
  <c r="H77" i="6"/>
  <c r="H60" i="6"/>
  <c r="D68" i="19"/>
  <c r="D62" i="19"/>
  <c r="M390" i="16"/>
  <c r="M395" i="16" s="1"/>
  <c r="M297" i="16" s="1"/>
  <c r="Z6" i="16"/>
  <c r="Z32" i="16" s="1"/>
  <c r="Y7" i="16"/>
  <c r="Y316" i="16"/>
  <c r="Y218" i="16"/>
  <c r="X378" i="16"/>
  <c r="X352" i="16"/>
  <c r="X219" i="16"/>
  <c r="N377" i="16"/>
  <c r="N262" i="16" s="1"/>
  <c r="N263" i="16" s="1"/>
  <c r="O220" i="16"/>
  <c r="M295" i="16"/>
  <c r="M263" i="16"/>
  <c r="M286" i="16" l="1"/>
  <c r="M285" i="16"/>
  <c r="L286" i="16"/>
  <c r="L285" i="16"/>
  <c r="N286" i="16"/>
  <c r="N285" i="16"/>
  <c r="Q348" i="16"/>
  <c r="Q354" i="16"/>
  <c r="Q355" i="16" s="1"/>
  <c r="Q261" i="16"/>
  <c r="P349" i="16"/>
  <c r="S114" i="16"/>
  <c r="R333" i="16"/>
  <c r="N264" i="16"/>
  <c r="Y33" i="16"/>
  <c r="M274" i="16"/>
  <c r="M264" i="16"/>
  <c r="L274" i="16"/>
  <c r="L264" i="16"/>
  <c r="M302" i="16"/>
  <c r="X353" i="16"/>
  <c r="Z255" i="16"/>
  <c r="N390" i="16"/>
  <c r="N395" i="16" s="1"/>
  <c r="N297" i="16" s="1"/>
  <c r="I256" i="16"/>
  <c r="Y219" i="16"/>
  <c r="Y378" i="16"/>
  <c r="Y352" i="16"/>
  <c r="AA6" i="16"/>
  <c r="AA32" i="16" s="1"/>
  <c r="Z7" i="16"/>
  <c r="Z316" i="16"/>
  <c r="Z218" i="16"/>
  <c r="O377" i="16"/>
  <c r="O390" i="16" s="1"/>
  <c r="O395" i="16" s="1"/>
  <c r="O297" i="16" s="1"/>
  <c r="P220" i="16"/>
  <c r="N295" i="16"/>
  <c r="N274" i="16"/>
  <c r="Q349" i="16" l="1"/>
  <c r="R348" i="16"/>
  <c r="R354" i="16"/>
  <c r="R355" i="16" s="1"/>
  <c r="R261" i="16"/>
  <c r="T114" i="16"/>
  <c r="S333" i="16"/>
  <c r="Z33" i="16"/>
  <c r="N302" i="16"/>
  <c r="Y353" i="16"/>
  <c r="AA255" i="16"/>
  <c r="J256" i="16"/>
  <c r="Z378" i="16"/>
  <c r="Z352" i="16"/>
  <c r="O262" i="16"/>
  <c r="O263" i="16" s="1"/>
  <c r="AB6" i="16"/>
  <c r="AB32" i="16" s="1"/>
  <c r="AA7" i="16"/>
  <c r="AA316" i="16"/>
  <c r="AA218" i="16"/>
  <c r="Z219" i="16"/>
  <c r="P377" i="16"/>
  <c r="P262" i="16" s="1"/>
  <c r="Q220" i="16"/>
  <c r="O285" i="16" l="1"/>
  <c r="O286" i="16"/>
  <c r="R349" i="16"/>
  <c r="U114" i="16"/>
  <c r="T333" i="16"/>
  <c r="S354" i="16"/>
  <c r="S355" i="16" s="1"/>
  <c r="S348" i="16"/>
  <c r="S261" i="16"/>
  <c r="O264" i="16"/>
  <c r="AA33" i="16"/>
  <c r="Z353" i="16"/>
  <c r="AB255" i="16"/>
  <c r="O274" i="16"/>
  <c r="P390" i="16"/>
  <c r="P395" i="16" s="1"/>
  <c r="P297" i="16" s="1"/>
  <c r="K256" i="16"/>
  <c r="AA219" i="16"/>
  <c r="O295" i="16"/>
  <c r="O302" i="16" s="1"/>
  <c r="AC6" i="16"/>
  <c r="AC32" i="16" s="1"/>
  <c r="AB7" i="16"/>
  <c r="AB316" i="16"/>
  <c r="AB218" i="16"/>
  <c r="AA378" i="16"/>
  <c r="AA352" i="16"/>
  <c r="Q377" i="16"/>
  <c r="Q262" i="16" s="1"/>
  <c r="R220" i="16"/>
  <c r="P295" i="16"/>
  <c r="P263" i="16"/>
  <c r="P285" i="16" l="1"/>
  <c r="P286" i="16"/>
  <c r="T348" i="16"/>
  <c r="T354" i="16"/>
  <c r="T355" i="16" s="1"/>
  <c r="T261" i="16"/>
  <c r="S349" i="16"/>
  <c r="V114" i="16"/>
  <c r="U333" i="16"/>
  <c r="AB33" i="16"/>
  <c r="P274" i="16"/>
  <c r="P264" i="16"/>
  <c r="P302" i="16"/>
  <c r="AA353" i="16"/>
  <c r="AC255" i="16"/>
  <c r="L256" i="16"/>
  <c r="AB378" i="16"/>
  <c r="AB352" i="16"/>
  <c r="AD6" i="16"/>
  <c r="AD32" i="16" s="1"/>
  <c r="AC7" i="16"/>
  <c r="AC316" i="16"/>
  <c r="AC218" i="16"/>
  <c r="AB219" i="16"/>
  <c r="Q390" i="16"/>
  <c r="Q395" i="16" s="1"/>
  <c r="Q297" i="16" s="1"/>
  <c r="R377" i="16"/>
  <c r="R262" i="16" s="1"/>
  <c r="H35" i="6" s="1"/>
  <c r="S220" i="16"/>
  <c r="Q295" i="16"/>
  <c r="Q263" i="16"/>
  <c r="Q286" i="16" l="1"/>
  <c r="Q285" i="16"/>
  <c r="T349" i="16"/>
  <c r="U348" i="16"/>
  <c r="U354" i="16"/>
  <c r="U355" i="16" s="1"/>
  <c r="U261" i="16"/>
  <c r="W114" i="16"/>
  <c r="V333" i="16"/>
  <c r="AC33" i="16"/>
  <c r="Q274" i="16"/>
  <c r="Q264" i="16"/>
  <c r="Q302" i="16"/>
  <c r="AB353" i="16"/>
  <c r="AD255" i="16"/>
  <c r="M256" i="16"/>
  <c r="AC378" i="16"/>
  <c r="AC352" i="16"/>
  <c r="AE6" i="16"/>
  <c r="AE32" i="16" s="1"/>
  <c r="AD7" i="16"/>
  <c r="AD316" i="16"/>
  <c r="AD218" i="16"/>
  <c r="AC219" i="16"/>
  <c r="R390" i="16"/>
  <c r="R395" i="16" s="1"/>
  <c r="R297" i="16" s="1"/>
  <c r="S377" i="16"/>
  <c r="S262" i="16" s="1"/>
  <c r="T220" i="16"/>
  <c r="R295" i="16"/>
  <c r="R263" i="16"/>
  <c r="R286" i="16" l="1"/>
  <c r="R285" i="16"/>
  <c r="U349" i="16"/>
  <c r="X114" i="16"/>
  <c r="W333" i="16"/>
  <c r="V354" i="16"/>
  <c r="V355" i="16" s="1"/>
  <c r="V348" i="16"/>
  <c r="V261" i="16"/>
  <c r="AD33" i="16"/>
  <c r="R274" i="16"/>
  <c r="R264" i="16"/>
  <c r="R302" i="16"/>
  <c r="AC353" i="16"/>
  <c r="AE255" i="16"/>
  <c r="S390" i="16"/>
  <c r="S395" i="16" s="1"/>
  <c r="S297" i="16" s="1"/>
  <c r="N256" i="16"/>
  <c r="H34" i="6"/>
  <c r="D64" i="19"/>
  <c r="H62" i="6" s="1"/>
  <c r="H32" i="6"/>
  <c r="D70" i="19"/>
  <c r="H63" i="6" s="1"/>
  <c r="H112" i="6" s="1"/>
  <c r="AD378" i="16"/>
  <c r="AD352" i="16"/>
  <c r="AF6" i="16"/>
  <c r="AF32" i="16" s="1"/>
  <c r="AE7" i="16"/>
  <c r="AE316" i="16"/>
  <c r="AE218" i="16"/>
  <c r="AD219" i="16"/>
  <c r="T377" i="16"/>
  <c r="T390" i="16" s="1"/>
  <c r="T395" i="16" s="1"/>
  <c r="T297" i="16" s="1"/>
  <c r="U220" i="16"/>
  <c r="S295" i="16"/>
  <c r="S263" i="16"/>
  <c r="S286" i="16" l="1"/>
  <c r="S285" i="16"/>
  <c r="W348" i="16"/>
  <c r="W354" i="16"/>
  <c r="W355" i="16" s="1"/>
  <c r="W261" i="16"/>
  <c r="V349" i="16"/>
  <c r="Y114" i="16"/>
  <c r="X333" i="16"/>
  <c r="AE33" i="16"/>
  <c r="S274" i="16"/>
  <c r="S264" i="16"/>
  <c r="H111" i="6"/>
  <c r="S302" i="16"/>
  <c r="AD353" i="16"/>
  <c r="AF255" i="16"/>
  <c r="T262" i="16"/>
  <c r="T295" i="16" s="1"/>
  <c r="T302" i="16" s="1"/>
  <c r="O256" i="16"/>
  <c r="AE219" i="16"/>
  <c r="AE378" i="16"/>
  <c r="AE352" i="16"/>
  <c r="AG6" i="16"/>
  <c r="AG32" i="16" s="1"/>
  <c r="AF7" i="16"/>
  <c r="AF316" i="16"/>
  <c r="AF218" i="16"/>
  <c r="U377" i="16"/>
  <c r="U390" i="16" s="1"/>
  <c r="U395" i="16" s="1"/>
  <c r="U297" i="16" s="1"/>
  <c r="V220" i="16"/>
  <c r="W349" i="16" l="1"/>
  <c r="X354" i="16"/>
  <c r="X355" i="16" s="1"/>
  <c r="X348" i="16"/>
  <c r="X261" i="16"/>
  <c r="Z114" i="16"/>
  <c r="Y333" i="16"/>
  <c r="AF33" i="16"/>
  <c r="AE353" i="16"/>
  <c r="AG255" i="16"/>
  <c r="T263" i="16"/>
  <c r="P256" i="16"/>
  <c r="AF219" i="16"/>
  <c r="AH6" i="16"/>
  <c r="AH32" i="16" s="1"/>
  <c r="AG7" i="16"/>
  <c r="AG316" i="16"/>
  <c r="AG218" i="16"/>
  <c r="AF378" i="16"/>
  <c r="AF352" i="16"/>
  <c r="U262" i="16"/>
  <c r="U263" i="16" s="1"/>
  <c r="V377" i="16"/>
  <c r="V262" i="16" s="1"/>
  <c r="W220" i="16"/>
  <c r="X349" i="16" l="1"/>
  <c r="U285" i="16"/>
  <c r="U286" i="16"/>
  <c r="T285" i="16"/>
  <c r="T286" i="16"/>
  <c r="AA114" i="16"/>
  <c r="Z333" i="16"/>
  <c r="Y348" i="16"/>
  <c r="Y354" i="16"/>
  <c r="Y355" i="16" s="1"/>
  <c r="Y261" i="16"/>
  <c r="AG33" i="16"/>
  <c r="U274" i="16"/>
  <c r="U264" i="16"/>
  <c r="T274" i="16"/>
  <c r="T264" i="16"/>
  <c r="AH255" i="16"/>
  <c r="AF353" i="16"/>
  <c r="V390" i="16"/>
  <c r="V395" i="16" s="1"/>
  <c r="V297" i="16" s="1"/>
  <c r="Q256" i="16"/>
  <c r="AG378" i="16"/>
  <c r="AG352" i="16"/>
  <c r="AI6" i="16"/>
  <c r="AI32" i="16" s="1"/>
  <c r="AH7" i="16"/>
  <c r="AH316" i="16"/>
  <c r="AH218" i="16"/>
  <c r="AG219" i="16"/>
  <c r="U295" i="16"/>
  <c r="U302" i="16" s="1"/>
  <c r="W377" i="16"/>
  <c r="W390" i="16" s="1"/>
  <c r="W395" i="16" s="1"/>
  <c r="W297" i="16" s="1"/>
  <c r="X220" i="16"/>
  <c r="V295" i="16"/>
  <c r="V263" i="16"/>
  <c r="V286" i="16" l="1"/>
  <c r="V285" i="16"/>
  <c r="Z354" i="16"/>
  <c r="Z355" i="16" s="1"/>
  <c r="Z348" i="16"/>
  <c r="Z261" i="16"/>
  <c r="Y349" i="16"/>
  <c r="AB114" i="16"/>
  <c r="AA333" i="16"/>
  <c r="AH33" i="16"/>
  <c r="V274" i="16"/>
  <c r="V264" i="16"/>
  <c r="AI255" i="16"/>
  <c r="V302" i="16"/>
  <c r="AG353" i="16"/>
  <c r="R256" i="16"/>
  <c r="AH378" i="16"/>
  <c r="AH352" i="16"/>
  <c r="AJ6" i="16"/>
  <c r="AJ32" i="16" s="1"/>
  <c r="AI7" i="16"/>
  <c r="AI316" i="16"/>
  <c r="AI218" i="16"/>
  <c r="AH219" i="16"/>
  <c r="W262" i="16"/>
  <c r="W295" i="16" s="1"/>
  <c r="W302" i="16" s="1"/>
  <c r="X377" i="16"/>
  <c r="X262" i="16" s="1"/>
  <c r="Y220" i="16"/>
  <c r="Z349" i="16" l="1"/>
  <c r="AA354" i="16"/>
  <c r="AA355" i="16" s="1"/>
  <c r="AA348" i="16"/>
  <c r="AA261" i="16"/>
  <c r="AC114" i="16"/>
  <c r="AB333" i="16"/>
  <c r="AI33" i="16"/>
  <c r="AJ255" i="16"/>
  <c r="AH353" i="16"/>
  <c r="S256" i="16"/>
  <c r="AI378" i="16"/>
  <c r="AI352" i="16"/>
  <c r="AK6" i="16"/>
  <c r="AK32" i="16" s="1"/>
  <c r="AJ7" i="16"/>
  <c r="AJ316" i="16"/>
  <c r="AJ218" i="16"/>
  <c r="X390" i="16"/>
  <c r="X395" i="16" s="1"/>
  <c r="X297" i="16" s="1"/>
  <c r="AI219" i="16"/>
  <c r="W263" i="16"/>
  <c r="Y377" i="16"/>
  <c r="Y262" i="16" s="1"/>
  <c r="Z220" i="16"/>
  <c r="X295" i="16"/>
  <c r="X263" i="16"/>
  <c r="AA349" i="16" l="1"/>
  <c r="X285" i="16"/>
  <c r="X286" i="16"/>
  <c r="W285" i="16"/>
  <c r="W286" i="16"/>
  <c r="AD114" i="16"/>
  <c r="AC333" i="16"/>
  <c r="AB348" i="16"/>
  <c r="AB354" i="16"/>
  <c r="AB355" i="16" s="1"/>
  <c r="AB261" i="16"/>
  <c r="AJ33" i="16"/>
  <c r="X274" i="16"/>
  <c r="X264" i="16"/>
  <c r="W274" i="16"/>
  <c r="W264" i="16"/>
  <c r="AK255" i="16"/>
  <c r="X302" i="16"/>
  <c r="AI353" i="16"/>
  <c r="Y390" i="16"/>
  <c r="Y395" i="16" s="1"/>
  <c r="Y297" i="16" s="1"/>
  <c r="T256" i="16"/>
  <c r="AJ219" i="16"/>
  <c r="AJ378" i="16"/>
  <c r="AJ352" i="16"/>
  <c r="AL6" i="16"/>
  <c r="AL32" i="16" s="1"/>
  <c r="AK7" i="16"/>
  <c r="AK316" i="16"/>
  <c r="AK218" i="16"/>
  <c r="Z377" i="16"/>
  <c r="Z262" i="16" s="1"/>
  <c r="AA220" i="16"/>
  <c r="Y295" i="16"/>
  <c r="Y263" i="16"/>
  <c r="Y286" i="16" l="1"/>
  <c r="Y285" i="16"/>
  <c r="AC348" i="16"/>
  <c r="AC354" i="16"/>
  <c r="AC355" i="16" s="1"/>
  <c r="AC261" i="16"/>
  <c r="AB349" i="16"/>
  <c r="AE114" i="16"/>
  <c r="AD333" i="16"/>
  <c r="AK33" i="16"/>
  <c r="Y274" i="16"/>
  <c r="Y264" i="16"/>
  <c r="AL255" i="16"/>
  <c r="Y302" i="16"/>
  <c r="AJ353" i="16"/>
  <c r="Z390" i="16"/>
  <c r="Z395" i="16" s="1"/>
  <c r="Z297" i="16" s="1"/>
  <c r="U256" i="16"/>
  <c r="AK378" i="16"/>
  <c r="AK352" i="16"/>
  <c r="AL7" i="16"/>
  <c r="AL316" i="16"/>
  <c r="AL218" i="16"/>
  <c r="AK219" i="16"/>
  <c r="AA377" i="16"/>
  <c r="AA390" i="16" s="1"/>
  <c r="AA395" i="16" s="1"/>
  <c r="AA297" i="16" s="1"/>
  <c r="AB220" i="16"/>
  <c r="Z295" i="16"/>
  <c r="Z263" i="16"/>
  <c r="Z286" i="16" l="1"/>
  <c r="Z285" i="16"/>
  <c r="AC349" i="16"/>
  <c r="AD348" i="16"/>
  <c r="AD354" i="16"/>
  <c r="AD355" i="16" s="1"/>
  <c r="AD261" i="16"/>
  <c r="AF114" i="16"/>
  <c r="AE333" i="16"/>
  <c r="AL33" i="16"/>
  <c r="Z274" i="16"/>
  <c r="Z264" i="16"/>
  <c r="Z302" i="16"/>
  <c r="AK353" i="16"/>
  <c r="AA262" i="16"/>
  <c r="AA295" i="16" s="1"/>
  <c r="AA302" i="16" s="1"/>
  <c r="V256" i="16"/>
  <c r="AL219" i="16"/>
  <c r="AL378" i="16"/>
  <c r="AL352" i="16"/>
  <c r="AB377" i="16"/>
  <c r="AB262" i="16" s="1"/>
  <c r="AB263" i="16" s="1"/>
  <c r="AC220" i="16"/>
  <c r="AB285" i="16" l="1"/>
  <c r="AD349" i="16"/>
  <c r="AG114" i="16"/>
  <c r="AF333" i="16"/>
  <c r="AE348" i="16"/>
  <c r="AE354" i="16"/>
  <c r="AE355" i="16" s="1"/>
  <c r="AE261" i="16"/>
  <c r="AB264" i="16"/>
  <c r="AL353" i="16"/>
  <c r="AA263" i="16"/>
  <c r="AB390" i="16"/>
  <c r="AB395" i="16" s="1"/>
  <c r="AB297" i="16" s="1"/>
  <c r="W256" i="16"/>
  <c r="AC377" i="16"/>
  <c r="AC390" i="16" s="1"/>
  <c r="AC395" i="16" s="1"/>
  <c r="AC297" i="16" s="1"/>
  <c r="AD220" i="16"/>
  <c r="AB295" i="16"/>
  <c r="AB274" i="16"/>
  <c r="AB302" i="16" l="1"/>
  <c r="AA285" i="16"/>
  <c r="AA286" i="16"/>
  <c r="AB286" i="16"/>
  <c r="AF348" i="16"/>
  <c r="AF354" i="16"/>
  <c r="AF355" i="16" s="1"/>
  <c r="AF261" i="16"/>
  <c r="AE349" i="16"/>
  <c r="AH114" i="16"/>
  <c r="AG333" i="16"/>
  <c r="AA274" i="16"/>
  <c r="AA264" i="16"/>
  <c r="AC262" i="16"/>
  <c r="AC263" i="16" s="1"/>
  <c r="X256" i="16"/>
  <c r="AD377" i="16"/>
  <c r="AD390" i="16" s="1"/>
  <c r="AD395" i="16" s="1"/>
  <c r="AD297" i="16" s="1"/>
  <c r="AE220" i="16"/>
  <c r="AC286" i="16" l="1"/>
  <c r="AC285" i="16"/>
  <c r="AF349" i="16"/>
  <c r="AG348" i="16"/>
  <c r="AG354" i="16"/>
  <c r="AG355" i="16" s="1"/>
  <c r="AG261" i="16"/>
  <c r="AI114" i="16"/>
  <c r="AH333" i="16"/>
  <c r="AC274" i="16"/>
  <c r="AC264" i="16"/>
  <c r="AC295" i="16"/>
  <c r="AC302" i="16" s="1"/>
  <c r="Y256" i="16"/>
  <c r="AD262" i="16"/>
  <c r="AD263" i="16" s="1"/>
  <c r="AE377" i="16"/>
  <c r="AE262" i="16" s="1"/>
  <c r="AF220" i="16"/>
  <c r="AD286" i="16" l="1"/>
  <c r="AD285" i="16"/>
  <c r="AG349" i="16"/>
  <c r="AJ114" i="16"/>
  <c r="AI333" i="16"/>
  <c r="AH354" i="16"/>
  <c r="AH355" i="16" s="1"/>
  <c r="AH348" i="16"/>
  <c r="AH261" i="16"/>
  <c r="AD274" i="16"/>
  <c r="AD264" i="16"/>
  <c r="AE390" i="16"/>
  <c r="AE395" i="16" s="1"/>
  <c r="AE297" i="16" s="1"/>
  <c r="Z256" i="16"/>
  <c r="AD295" i="16"/>
  <c r="AD302" i="16" s="1"/>
  <c r="AF377" i="16"/>
  <c r="AF390" i="16" s="1"/>
  <c r="AF395" i="16" s="1"/>
  <c r="AF297" i="16" s="1"/>
  <c r="AG220" i="16"/>
  <c r="AE295" i="16"/>
  <c r="AE263" i="16"/>
  <c r="AE286" i="16" l="1"/>
  <c r="AE285" i="16"/>
  <c r="AI354" i="16"/>
  <c r="AI355" i="16" s="1"/>
  <c r="AI348" i="16"/>
  <c r="AI261" i="16"/>
  <c r="AH349" i="16"/>
  <c r="AK114" i="16"/>
  <c r="AJ333" i="16"/>
  <c r="AE274" i="16"/>
  <c r="AE264" i="16"/>
  <c r="AE302" i="16"/>
  <c r="AF262" i="16"/>
  <c r="AF263" i="16" s="1"/>
  <c r="AA256" i="16"/>
  <c r="AG377" i="16"/>
  <c r="AG262" i="16" s="1"/>
  <c r="AH220" i="16"/>
  <c r="AF285" i="16" l="1"/>
  <c r="AF286" i="16"/>
  <c r="AI349" i="16"/>
  <c r="AJ348" i="16"/>
  <c r="AJ354" i="16"/>
  <c r="AJ355" i="16" s="1"/>
  <c r="AJ261" i="16"/>
  <c r="AL114" i="16"/>
  <c r="AK333" i="16"/>
  <c r="AF274" i="16"/>
  <c r="AF264" i="16"/>
  <c r="AF295" i="16"/>
  <c r="AF302" i="16" s="1"/>
  <c r="AG390" i="16"/>
  <c r="AG395" i="16" s="1"/>
  <c r="AG297" i="16" s="1"/>
  <c r="AB256" i="16"/>
  <c r="AH377" i="16"/>
  <c r="AH390" i="16" s="1"/>
  <c r="AH395" i="16" s="1"/>
  <c r="AH297" i="16" s="1"/>
  <c r="AI220" i="16"/>
  <c r="AG295" i="16"/>
  <c r="AG263" i="16"/>
  <c r="AG286" i="16" l="1"/>
  <c r="AG285" i="16"/>
  <c r="AJ349" i="16"/>
  <c r="AL328" i="16"/>
  <c r="AL333" i="16"/>
  <c r="AK348" i="16"/>
  <c r="AK354" i="16"/>
  <c r="AK355" i="16" s="1"/>
  <c r="AK261" i="16"/>
  <c r="AG274" i="16"/>
  <c r="AG264" i="16"/>
  <c r="AG302" i="16"/>
  <c r="AH262" i="16"/>
  <c r="AH263" i="16" s="1"/>
  <c r="AC256" i="16"/>
  <c r="AI377" i="16"/>
  <c r="AI390" i="16" s="1"/>
  <c r="AI395" i="16" s="1"/>
  <c r="AI297" i="16" s="1"/>
  <c r="AJ220" i="16"/>
  <c r="AH286" i="16" l="1"/>
  <c r="AH285" i="16"/>
  <c r="AK349" i="16"/>
  <c r="AL354" i="16"/>
  <c r="AL355" i="16" s="1"/>
  <c r="AL348" i="16"/>
  <c r="AL261" i="16"/>
  <c r="AH274" i="16"/>
  <c r="AH264" i="16"/>
  <c r="AH295" i="16"/>
  <c r="AH302" i="16" s="1"/>
  <c r="AI262" i="16"/>
  <c r="AD256" i="16"/>
  <c r="AJ377" i="16"/>
  <c r="AJ390" i="16" s="1"/>
  <c r="AJ395" i="16" s="1"/>
  <c r="AJ297" i="16" s="1"/>
  <c r="AK220" i="16"/>
  <c r="AL349" i="16" l="1"/>
  <c r="AI295" i="16"/>
  <c r="AI302" i="16" s="1"/>
  <c r="AI263" i="16"/>
  <c r="AJ262" i="16"/>
  <c r="AJ295" i="16" s="1"/>
  <c r="AJ302" i="16" s="1"/>
  <c r="AE256" i="16"/>
  <c r="AK377" i="16"/>
  <c r="AK390" i="16" s="1"/>
  <c r="AK395" i="16" s="1"/>
  <c r="AK297" i="16" s="1"/>
  <c r="AL220" i="16"/>
  <c r="AL377" i="16" s="1"/>
  <c r="AI285" i="16" l="1"/>
  <c r="AI286" i="16"/>
  <c r="AI274" i="16"/>
  <c r="AI264" i="16"/>
  <c r="AJ263" i="16"/>
  <c r="AK262" i="16"/>
  <c r="AF256" i="16"/>
  <c r="AL390" i="16"/>
  <c r="AL395" i="16" s="1"/>
  <c r="AL297" i="16" s="1"/>
  <c r="AL262" i="16"/>
  <c r="AJ285" i="16" l="1"/>
  <c r="AJ286" i="16"/>
  <c r="AJ274" i="16"/>
  <c r="AJ264" i="16"/>
  <c r="AK263" i="16"/>
  <c r="AK295" i="16"/>
  <c r="AK302" i="16" s="1"/>
  <c r="AG256" i="16"/>
  <c r="AL295" i="16"/>
  <c r="AL302" i="16" s="1"/>
  <c r="AL263" i="16"/>
  <c r="AL286" i="16" l="1"/>
  <c r="AL285" i="16"/>
  <c r="AK285" i="16"/>
  <c r="AK286" i="16"/>
  <c r="AL264" i="16"/>
  <c r="AK274" i="16"/>
  <c r="AK264" i="16"/>
  <c r="G272" i="16"/>
  <c r="AL274" i="16"/>
  <c r="AH256" i="16"/>
  <c r="H66" i="6" l="1"/>
  <c r="H65" i="6"/>
  <c r="I276" i="16"/>
  <c r="I305" i="16" s="1"/>
  <c r="W276" i="16"/>
  <c r="W305" i="16" s="1"/>
  <c r="M275" i="16"/>
  <c r="AA275" i="16"/>
  <c r="X276" i="16"/>
  <c r="X305" i="16" s="1"/>
  <c r="M276" i="16"/>
  <c r="M305" i="16" s="1"/>
  <c r="AE276" i="16"/>
  <c r="AE305" i="16" s="1"/>
  <c r="Q275" i="16"/>
  <c r="AE275" i="16"/>
  <c r="I275" i="16"/>
  <c r="V276" i="16"/>
  <c r="V305" i="16" s="1"/>
  <c r="AA276" i="16"/>
  <c r="AA305" i="16" s="1"/>
  <c r="Z275" i="16"/>
  <c r="S275" i="16"/>
  <c r="O276" i="16"/>
  <c r="O305" i="16" s="1"/>
  <c r="W275" i="16"/>
  <c r="AH275" i="16"/>
  <c r="Y276" i="16"/>
  <c r="Y305" i="16" s="1"/>
  <c r="AB276" i="16"/>
  <c r="AB305" i="16" s="1"/>
  <c r="AC275" i="16"/>
  <c r="AJ275" i="16"/>
  <c r="Y275" i="16"/>
  <c r="AC276" i="16"/>
  <c r="AC305" i="16" s="1"/>
  <c r="J276" i="16"/>
  <c r="J305" i="16" s="1"/>
  <c r="AG275" i="16"/>
  <c r="N275" i="16"/>
  <c r="AI275" i="16"/>
  <c r="AL276" i="16"/>
  <c r="AL305" i="16" s="1"/>
  <c r="AJ276" i="16"/>
  <c r="AJ305" i="16" s="1"/>
  <c r="O275" i="16"/>
  <c r="U276" i="16"/>
  <c r="U305" i="16" s="1"/>
  <c r="P276" i="16"/>
  <c r="P305" i="16" s="1"/>
  <c r="H275" i="16"/>
  <c r="T276" i="16"/>
  <c r="T305" i="16" s="1"/>
  <c r="X275" i="16"/>
  <c r="AF276" i="16"/>
  <c r="AF305" i="16" s="1"/>
  <c r="AG276" i="16"/>
  <c r="AG305" i="16" s="1"/>
  <c r="Z276" i="16"/>
  <c r="Z305" i="16" s="1"/>
  <c r="N276" i="16"/>
  <c r="N305" i="16" s="1"/>
  <c r="K276" i="16"/>
  <c r="K305" i="16" s="1"/>
  <c r="R275" i="16"/>
  <c r="T275" i="16"/>
  <c r="AD275" i="16"/>
  <c r="R276" i="16"/>
  <c r="R305" i="16" s="1"/>
  <c r="S276" i="16"/>
  <c r="S305" i="16" s="1"/>
  <c r="V275" i="16"/>
  <c r="AF275" i="16"/>
  <c r="Q276" i="16"/>
  <c r="Q305" i="16" s="1"/>
  <c r="L276" i="16"/>
  <c r="L305" i="16" s="1"/>
  <c r="U275" i="16"/>
  <c r="L275" i="16"/>
  <c r="AK276" i="16"/>
  <c r="AK305" i="16" s="1"/>
  <c r="H276" i="16"/>
  <c r="H305" i="16" s="1"/>
  <c r="AD276" i="16"/>
  <c r="AD305" i="16" s="1"/>
  <c r="AL275" i="16"/>
  <c r="P275" i="16"/>
  <c r="AH276" i="16"/>
  <c r="AH305" i="16" s="1"/>
  <c r="K275" i="16"/>
  <c r="AB275" i="16"/>
  <c r="AI276" i="16"/>
  <c r="AI305" i="16" s="1"/>
  <c r="AK275" i="16"/>
  <c r="J275" i="16"/>
  <c r="AI256" i="16"/>
  <c r="H67" i="6" l="1"/>
  <c r="H113" i="6" s="1"/>
  <c r="AJ256" i="16"/>
  <c r="AL256" i="16" l="1"/>
  <c r="AK25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Dietmar Geiselmann</author>
  </authors>
  <commentList>
    <comment ref="E7" authorId="0" shapeId="0" xr:uid="{00000000-0006-0000-0200-000001000000}">
      <text>
        <r>
          <rPr>
            <b/>
            <sz val="9"/>
            <color indexed="81"/>
            <rFont val="Segoe UI"/>
            <family val="2"/>
          </rPr>
          <t>Bezug zu Blatt "TEIL 1 Zustandsermittlung" beachten:</t>
        </r>
        <r>
          <rPr>
            <sz val="9"/>
            <color indexed="81"/>
            <rFont val="Segoe UI"/>
            <family val="2"/>
          </rPr>
          <t xml:space="preserve">
Bei Anwendung von "DGNB System Gebäude im Betrieb (Betrachtung 3 Jahre)" muss im TEIL 1 die Gruppierung in Spalte F und G manuell eingeblendet werden.</t>
        </r>
      </text>
    </comment>
    <comment ref="E58" authorId="0" shapeId="0" xr:uid="{00000000-0006-0000-0200-000002000000}">
      <text>
        <r>
          <rPr>
            <b/>
            <sz val="9"/>
            <color indexed="81"/>
            <rFont val="Segoe UI"/>
            <family val="2"/>
          </rPr>
          <t xml:space="preserve">Definition gemäß GRESB:
</t>
        </r>
        <r>
          <rPr>
            <sz val="9"/>
            <color indexed="81"/>
            <rFont val="Segoe UI"/>
            <family val="2"/>
          </rPr>
          <t>Indirectly managed assets: This definition and the definition of Managed assets are solely based on the landlord/tenant relationship. Assets or buildings for which the tenant is determined to have 'operational control' where operational control is defined as having the ability to introduce and implement operating and/ or environmental policies and measures. In case both the landlord and tenant have the authority to introduce and implement any or all of the policies and measures mentioned above, the asset or building should be reported as a Managed asset. Where a single tenant has the sole authority to introduce and implement operating and/or environmental policies and measures, the tenant should be assumed to have operational control, so it should be considered to be an Indirectly Managed asset.</t>
        </r>
      </text>
    </comment>
    <comment ref="E60" authorId="0" shapeId="0" xr:uid="{00000000-0006-0000-0200-000003000000}">
      <text>
        <r>
          <rPr>
            <b/>
            <sz val="9"/>
            <color indexed="81"/>
            <rFont val="Segoe UI"/>
            <family val="2"/>
          </rPr>
          <t>Definition gemäß GRESB:</t>
        </r>
        <r>
          <rPr>
            <sz val="9"/>
            <color indexed="81"/>
            <rFont val="Segoe UI"/>
            <family val="2"/>
          </rPr>
          <t xml:space="preserve">
Average annual vacancy: The average rate of vacancy per annum.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Dietmar Geiselmann</author>
  </authors>
  <commentList>
    <comment ref="H8" authorId="0" shapeId="0" xr:uid="{00000000-0006-0000-0300-000001000000}">
      <text>
        <r>
          <rPr>
            <b/>
            <sz val="9"/>
            <color indexed="81"/>
            <rFont val="Segoe UI"/>
            <family val="2"/>
          </rPr>
          <t>Bezugsjahr</t>
        </r>
        <r>
          <rPr>
            <sz val="9"/>
            <color indexed="81"/>
            <rFont val="Segoe UI"/>
            <family val="2"/>
          </rPr>
          <t xml:space="preserve">
Als Jahreszahl ist jenes Jahr zu verwenden, in dem der überwiegende Teil der Berichtsperiode liegt. Liegen die Daten genau halbjährig vor, so ist die Jahreszahl des letzten Berichtsmonats zu verwenden.
</t>
        </r>
      </text>
    </comment>
    <comment ref="B11" authorId="0" shapeId="0" xr:uid="{00000000-0006-0000-0300-000002000000}">
      <text>
        <r>
          <rPr>
            <b/>
            <sz val="9"/>
            <color indexed="81"/>
            <rFont val="Segoe UI"/>
            <family val="2"/>
          </rPr>
          <t xml:space="preserve">Begriffsdefinition
nach DIN V 18599-1: 2018-09 </t>
        </r>
        <r>
          <rPr>
            <sz val="9"/>
            <color indexed="81"/>
            <rFont val="Segoe UI"/>
            <family val="2"/>
          </rPr>
          <t xml:space="preserve">
siehe ANNEX 5</t>
        </r>
      </text>
    </comment>
    <comment ref="B129" authorId="0" shapeId="0" xr:uid="{00000000-0006-0000-0300-000003000000}">
      <text>
        <r>
          <rPr>
            <b/>
            <sz val="9"/>
            <color indexed="81"/>
            <rFont val="Segoe UI"/>
            <family val="2"/>
          </rPr>
          <t xml:space="preserve">Begriffsdefinition
nach DIN V 18599-1: 2018-09 
</t>
        </r>
        <r>
          <rPr>
            <sz val="9"/>
            <color indexed="81"/>
            <rFont val="Segoe UI"/>
            <family val="2"/>
          </rPr>
          <t>siehe ANNEX 5</t>
        </r>
      </text>
    </comment>
    <comment ref="B155" authorId="0" shapeId="0" xr:uid="{00000000-0006-0000-0300-000004000000}">
      <text>
        <r>
          <rPr>
            <b/>
            <sz val="9"/>
            <color indexed="81"/>
            <rFont val="Segoe UI"/>
            <charset val="1"/>
          </rPr>
          <t xml:space="preserve">Begriffsdefinition
nach DIN V 18599-1: 2018-09 
</t>
        </r>
        <r>
          <rPr>
            <sz val="9"/>
            <color indexed="81"/>
            <rFont val="Segoe UI"/>
            <family val="2"/>
          </rPr>
          <t>siehe ANNEX 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Dietmar Geiselmann</author>
  </authors>
  <commentList>
    <comment ref="B5" authorId="0" shapeId="0" xr:uid="{00000000-0006-0000-0400-000001000000}">
      <text>
        <r>
          <rPr>
            <sz val="9"/>
            <color indexed="81"/>
            <rFont val="Segoe UI"/>
            <family val="2"/>
          </rPr>
          <t>Angabe informativ</t>
        </r>
        <r>
          <rPr>
            <b/>
            <sz val="9"/>
            <color indexed="81"/>
            <rFont val="Segoe UI"/>
            <family val="2"/>
          </rPr>
          <t xml:space="preserve">
</t>
        </r>
        <r>
          <rPr>
            <sz val="9"/>
            <color indexed="81"/>
            <rFont val="Segoe UI"/>
            <family val="2"/>
          </rPr>
          <t>(Visuelle Anzeige des aktuellen Jahres in Zeile 7 im KSFP)</t>
        </r>
      </text>
    </comment>
    <comment ref="B8" authorId="0" shapeId="0" xr:uid="{00000000-0006-0000-0400-000002000000}">
      <text>
        <r>
          <rPr>
            <sz val="9"/>
            <color indexed="81"/>
            <rFont val="Segoe UI"/>
            <family val="2"/>
          </rPr>
          <t xml:space="preserve">Angabe legt den Endpunkt des Dekarbonisierungspfades fest.
</t>
        </r>
      </text>
    </comment>
    <comment ref="B19" authorId="0" shapeId="0" xr:uid="{00000000-0006-0000-0400-000003000000}">
      <text>
        <r>
          <rPr>
            <sz val="9"/>
            <color indexed="81"/>
            <rFont val="Segoe UI"/>
            <family val="2"/>
          </rPr>
          <t>Angabe nur bei Bilanzrahmen Betrieb und Konstruktion notwendig.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Julius Christoph Loydl</author>
  </authors>
  <commentList>
    <comment ref="B50" authorId="0" shapeId="0" xr:uid="{00000000-0006-0000-0600-000001000000}">
      <text>
        <r>
          <rPr>
            <sz val="9"/>
            <color indexed="81"/>
            <rFont val="Tahoma"/>
            <family val="2"/>
          </rPr>
          <t>DGNB
ÖKOBAUDAT-Datenbank
GaBi-Datenbank</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Dietmar Geiselmann</author>
  </authors>
  <commentList>
    <comment ref="B9" authorId="0" shapeId="0" xr:uid="{00000000-0006-0000-0700-000001000000}">
      <text>
        <r>
          <rPr>
            <sz val="9"/>
            <color indexed="81"/>
            <rFont val="Segoe UI"/>
            <family val="2"/>
          </rPr>
          <t>Definition Erneuerbare Energie:
gemäß EnEV/GEG</t>
        </r>
      </text>
    </comment>
    <comment ref="B10" authorId="0" shapeId="0" xr:uid="{00000000-0006-0000-0700-000002000000}">
      <text>
        <r>
          <rPr>
            <sz val="9"/>
            <color indexed="81"/>
            <rFont val="Segoe UI"/>
            <family val="2"/>
          </rPr>
          <t>Definition Erneuerbare Energie:
gemäß EnEV/GEG</t>
        </r>
      </text>
    </comment>
    <comment ref="B13" authorId="0" shapeId="0" xr:uid="{00000000-0006-0000-0700-000003000000}">
      <text>
        <r>
          <rPr>
            <sz val="9"/>
            <color indexed="81"/>
            <rFont val="Segoe UI"/>
            <family val="2"/>
          </rPr>
          <t>Definition Erneuerbare Energie:
gemäß EnEV/GEG</t>
        </r>
      </text>
    </comment>
    <comment ref="B14" authorId="0" shapeId="0" xr:uid="{00000000-0006-0000-0700-000004000000}">
      <text>
        <r>
          <rPr>
            <sz val="9"/>
            <color indexed="81"/>
            <rFont val="Segoe UI"/>
            <family val="2"/>
          </rPr>
          <t>Definition Erneuerbare Energie:
gemäß EnEV/GEG</t>
        </r>
      </text>
    </comment>
    <comment ref="B15" authorId="0" shapeId="0" xr:uid="{00000000-0006-0000-0700-000005000000}">
      <text>
        <r>
          <rPr>
            <sz val="9"/>
            <color indexed="81"/>
            <rFont val="Segoe UI"/>
            <family val="2"/>
          </rPr>
          <t>Definition Erneuerbare Energie:
gemäß EnEV/GEG</t>
        </r>
      </text>
    </comment>
    <comment ref="B16" authorId="0" shapeId="0" xr:uid="{00000000-0006-0000-0700-000006000000}">
      <text>
        <r>
          <rPr>
            <sz val="9"/>
            <color indexed="81"/>
            <rFont val="Segoe UI"/>
            <family val="2"/>
          </rPr>
          <t>Definition Erneuerbare Energie:
gemäß EnEV/GEG</t>
        </r>
      </text>
    </comment>
  </commentList>
</comments>
</file>

<file path=xl/sharedStrings.xml><?xml version="1.0" encoding="utf-8"?>
<sst xmlns="http://schemas.openxmlformats.org/spreadsheetml/2006/main" count="1607" uniqueCount="668">
  <si>
    <t>http://www.oekobaudat.de/OEKOBAU.DAT/resource/datastocks/0454ab26-f45c-4e24-8260-9e2049738b75/processes/394b2abb-1165-4456-ba50-acbe5964f605?format=html&amp;lang=de</t>
  </si>
  <si>
    <t>https://www.oekobaudat.de/OEKOBAU.DAT/datasetdetail/process.xhtml?uuid=20669621-746e-4a13-b5f9-c2f1b2a44473&amp;stock=OBD_2019_III&amp;lang=de</t>
  </si>
  <si>
    <t>http://www.oekobaudat.de/OEKOBAU.DAT/resource/datastocks/0454ab26-f45c-4e24-8260-9e2049738b75/processes/7f3b568f-5f70-41b1-a4d0-556349661d7a?format=html&amp;lang=de</t>
  </si>
  <si>
    <t>http://www.oekobaudat.de/OEKOBAU.DAT/resource/datastocks/0454ab26-f45c-4e24-8260-9e2049738b75/processes/fb11f8ce-d3c7-4823-ba13-0c1f4a304799?format=html&amp;lang=de</t>
  </si>
  <si>
    <t>Wärme-Mix Deutschland (Quelle DGNB, 2018)</t>
  </si>
  <si>
    <t>Konstruktion - 50 Jahre (Quelle DGNB, 2018)</t>
  </si>
  <si>
    <r>
      <t>m²</t>
    </r>
    <r>
      <rPr>
        <vertAlign val="subscript"/>
        <sz val="10"/>
        <color theme="1"/>
        <rFont val="Arial"/>
        <family val="2"/>
      </rPr>
      <t>NRF</t>
    </r>
    <r>
      <rPr>
        <sz val="10"/>
        <color theme="1"/>
        <rFont val="Arial"/>
        <family val="2"/>
      </rPr>
      <t>*a</t>
    </r>
  </si>
  <si>
    <t>Erneuerbare Energie</t>
  </si>
  <si>
    <t>GaBi-Datenbank</t>
  </si>
  <si>
    <t>Strom aus PV</t>
  </si>
  <si>
    <t xml:space="preserve">Strom aus Biomasse </t>
  </si>
  <si>
    <t>Strom aus Biogas</t>
  </si>
  <si>
    <t>Strom aus Windkraft</t>
  </si>
  <si>
    <t>Strom aus Wasserkraft</t>
  </si>
  <si>
    <t>Endenergie Fernwärme aus Biogas (100%)</t>
  </si>
  <si>
    <t>Endenergie Fernwärme aus Biomasse (fest)</t>
  </si>
  <si>
    <t>Farb-Konvention der Zellen:</t>
  </si>
  <si>
    <t>Eingabefeld</t>
  </si>
  <si>
    <t>Automatische Berechnung</t>
  </si>
  <si>
    <t>Ergebnisfeld</t>
  </si>
  <si>
    <t>DGNB Vertragsnummer</t>
  </si>
  <si>
    <t>Straße</t>
  </si>
  <si>
    <t>Stadt</t>
  </si>
  <si>
    <t>PLZ</t>
  </si>
  <si>
    <t>Gebäudetyp</t>
  </si>
  <si>
    <t>Baujahr</t>
  </si>
  <si>
    <t>Zeitpunkt der Dateneingabe</t>
  </si>
  <si>
    <t>Berichtsperiode</t>
  </si>
  <si>
    <t>Bilanzrahmen</t>
  </si>
  <si>
    <t>Projektdaten</t>
  </si>
  <si>
    <t>[kWh]</t>
  </si>
  <si>
    <t>Stromverbrauch</t>
  </si>
  <si>
    <t>Art des Energieträgers</t>
  </si>
  <si>
    <r>
      <t>CO</t>
    </r>
    <r>
      <rPr>
        <vertAlign val="subscript"/>
        <sz val="10"/>
        <color theme="1"/>
        <rFont val="Arial"/>
        <family val="2"/>
      </rPr>
      <t>2</t>
    </r>
    <r>
      <rPr>
        <sz val="10"/>
        <color theme="1"/>
        <rFont val="Arial"/>
        <family val="2"/>
      </rPr>
      <t>-Faktor</t>
    </r>
  </si>
  <si>
    <t>[%]</t>
  </si>
  <si>
    <t>Daten für</t>
  </si>
  <si>
    <t>Hinweis:</t>
  </si>
  <si>
    <r>
      <t>[kgCO</t>
    </r>
    <r>
      <rPr>
        <vertAlign val="subscript"/>
        <sz val="9"/>
        <color theme="1"/>
        <rFont val="Arial"/>
        <family val="2"/>
      </rPr>
      <t>2</t>
    </r>
    <r>
      <rPr>
        <sz val="9"/>
        <color theme="1"/>
        <rFont val="Arial"/>
        <family val="2"/>
      </rPr>
      <t>eq]</t>
    </r>
  </si>
  <si>
    <r>
      <t>[kgCO</t>
    </r>
    <r>
      <rPr>
        <vertAlign val="subscript"/>
        <sz val="9"/>
        <color theme="1"/>
        <rFont val="Arial"/>
        <family val="2"/>
      </rPr>
      <t>2</t>
    </r>
    <r>
      <rPr>
        <sz val="9"/>
        <color theme="1"/>
        <rFont val="Arial"/>
        <family val="2"/>
      </rPr>
      <t>eq/kWh]</t>
    </r>
  </si>
  <si>
    <t>[Jahr]</t>
  </si>
  <si>
    <t>Wichtiger Hinweis zur Verwendung dieser Hilfsberechnung:</t>
  </si>
  <si>
    <t>Summe</t>
  </si>
  <si>
    <t>Nr.</t>
  </si>
  <si>
    <t>Nutzungszonen</t>
  </si>
  <si>
    <t>Hauptnutzung</t>
  </si>
  <si>
    <t>Heizung</t>
  </si>
  <si>
    <t>Warmwasser</t>
  </si>
  <si>
    <t>Beleuchtung</t>
  </si>
  <si>
    <t>Luftförderung</t>
  </si>
  <si>
    <t>Kühlung</t>
  </si>
  <si>
    <t>Arbeitshilfen</t>
  </si>
  <si>
    <t>Fläche</t>
  </si>
  <si>
    <t>[kWh/m²a]</t>
  </si>
  <si>
    <t>[m²]</t>
  </si>
  <si>
    <t>Einzelbüro</t>
  </si>
  <si>
    <t>X</t>
  </si>
  <si>
    <t>Gruppenbüro</t>
  </si>
  <si>
    <t>Großraumbüro</t>
  </si>
  <si>
    <t>Besprechung/Sitzungszimmer/Seminar</t>
  </si>
  <si>
    <t>Schalterhalle</t>
  </si>
  <si>
    <t>Einzelhandel/Kaufhaus (ohne Kühlprodukte)</t>
  </si>
  <si>
    <t>Einzelhandel/Kaufhaus (mit Kühlprodukten)</t>
  </si>
  <si>
    <t>Klassenzimmer (Schulen)</t>
  </si>
  <si>
    <t>Hörsaal, Auditorium</t>
  </si>
  <si>
    <t>Bettenzimmer</t>
  </si>
  <si>
    <t>Hotelzimmer</t>
  </si>
  <si>
    <t>Kantine (Essbereich)</t>
  </si>
  <si>
    <t>Restaurant (Essbereich)</t>
  </si>
  <si>
    <t>Gewerbeküchen (Kochen mit Strom)</t>
  </si>
  <si>
    <t>Gewerbeküche - Vorbereitung, Lager</t>
  </si>
  <si>
    <t>WC und Sanitärräume</t>
  </si>
  <si>
    <t>Sonstige Aufenthaltsräume</t>
  </si>
  <si>
    <t>Nebenflächen ohne Aufenthaltsräume</t>
  </si>
  <si>
    <t>Verkehrsfläche</t>
  </si>
  <si>
    <t>Verkehrsfläche ohne Tageslicht</t>
  </si>
  <si>
    <t>Lager</t>
  </si>
  <si>
    <t>Lager mit Leseaufgaben</t>
  </si>
  <si>
    <t>Serverraum in Rechenzentren</t>
  </si>
  <si>
    <t>Gewerbehalle (grobe Arbeiten)</t>
  </si>
  <si>
    <t>Gewerbehalle (feine Arbeiten)</t>
  </si>
  <si>
    <t>Zuschauerbereich</t>
  </si>
  <si>
    <t>Theater - Foyer</t>
  </si>
  <si>
    <t>Bühne</t>
  </si>
  <si>
    <t>Messe/Kongress</t>
  </si>
  <si>
    <t>Ausstellungsräume und Museum</t>
  </si>
  <si>
    <t>Bibliothek - Lesesaal</t>
  </si>
  <si>
    <t>Bibliothek - Freihandbereich</t>
  </si>
  <si>
    <t>Bibliothek - Magazin und Depot</t>
  </si>
  <si>
    <t>Sporthalle</t>
  </si>
  <si>
    <t>Parkhäuser/Tiefgaragen (Privatnutzung)</t>
  </si>
  <si>
    <t>Parkhäuser/Tiefgaragen (öffentlich)</t>
  </si>
  <si>
    <t>Saunabereich</t>
  </si>
  <si>
    <t>Fitnessraum</t>
  </si>
  <si>
    <t>Labor</t>
  </si>
  <si>
    <t>Behandlungsraum</t>
  </si>
  <si>
    <t>Spezialpflegebereiche</t>
  </si>
  <si>
    <t>Flure (Pflegebereich)</t>
  </si>
  <si>
    <t>Arztpraxen</t>
  </si>
  <si>
    <t>Lagerhalle</t>
  </si>
  <si>
    <t>Wohnen (EFH)</t>
  </si>
  <si>
    <t>Wohnen (MFH)</t>
  </si>
  <si>
    <t>Energieverbrauch</t>
  </si>
  <si>
    <t>Strom - Energieträger 1.4</t>
  </si>
  <si>
    <t>Strom - Energieträger 1.5</t>
  </si>
  <si>
    <t>Prozentuale Zusammensetzung:</t>
  </si>
  <si>
    <t>ANNEX 1: Emissionsfaktoren</t>
  </si>
  <si>
    <t>Anwendung</t>
  </si>
  <si>
    <r>
      <t>CO</t>
    </r>
    <r>
      <rPr>
        <vertAlign val="subscript"/>
        <sz val="10"/>
        <color theme="1"/>
        <rFont val="Arial"/>
        <family val="2"/>
      </rPr>
      <t>2</t>
    </r>
    <r>
      <rPr>
        <sz val="10"/>
        <color theme="1"/>
        <rFont val="Arial"/>
        <family val="2"/>
      </rPr>
      <t>-Faktor [kgCO</t>
    </r>
    <r>
      <rPr>
        <vertAlign val="subscript"/>
        <sz val="10"/>
        <color theme="1"/>
        <rFont val="Arial"/>
        <family val="2"/>
      </rPr>
      <t>2</t>
    </r>
    <r>
      <rPr>
        <sz val="10"/>
        <color theme="1"/>
        <rFont val="Arial"/>
        <family val="2"/>
      </rPr>
      <t>eq/kWh]</t>
    </r>
  </si>
  <si>
    <t>Maßnahmen</t>
  </si>
  <si>
    <t>Startpunkt Klimaschutzfahrplan</t>
  </si>
  <si>
    <t>Lieferant:</t>
  </si>
  <si>
    <t>Teil 2a): Klimaschutzfahrplan – Maßnahmenplanung zum Erreichen der Klimaschutzziele</t>
  </si>
  <si>
    <r>
      <t>[kgCO</t>
    </r>
    <r>
      <rPr>
        <vertAlign val="subscript"/>
        <sz val="9"/>
        <color theme="1"/>
        <rFont val="Arial"/>
        <family val="2"/>
      </rPr>
      <t>2</t>
    </r>
    <r>
      <rPr>
        <sz val="9"/>
        <color theme="1"/>
        <rFont val="Arial"/>
        <family val="2"/>
      </rPr>
      <t>eq/a]</t>
    </r>
  </si>
  <si>
    <t>Ökostrom-Mix 1 (anbieterspezifisch)</t>
  </si>
  <si>
    <t>Ökostrom-Mix 2 (anbieterspezifisch)</t>
  </si>
  <si>
    <t>Ökostrom-Mix 3 (anbieterspezifisch)</t>
  </si>
  <si>
    <t>Nachweis:</t>
  </si>
  <si>
    <t>Strom-Mix 1 (anbieterspezifisch)</t>
  </si>
  <si>
    <t>Strom-Mix 2 (anbieterspezifisch)</t>
  </si>
  <si>
    <t>Strom-Mix 3 (anbieterspezifisch)</t>
  </si>
  <si>
    <r>
      <t>CO</t>
    </r>
    <r>
      <rPr>
        <vertAlign val="subscript"/>
        <sz val="10"/>
        <color theme="1"/>
        <rFont val="Arial"/>
        <family val="2"/>
      </rPr>
      <t>2</t>
    </r>
    <r>
      <rPr>
        <sz val="10"/>
        <color theme="1"/>
        <rFont val="Arial"/>
        <family val="2"/>
      </rPr>
      <t>-Faktor:</t>
    </r>
  </si>
  <si>
    <t>1. Anbieterspezifischer Ökostrom-Mix</t>
  </si>
  <si>
    <t>2. Anbieterspezifischer Strom-Mix</t>
  </si>
  <si>
    <t>4. Anbieterspezifische Nah-/Fernwärme</t>
  </si>
  <si>
    <t>Nah-/Fernwärme 1 (anbieterspezifisch)</t>
  </si>
  <si>
    <t>Nah-/Fernwärme 2 (anbieterspezifisch)</t>
  </si>
  <si>
    <t>Nah-/Fernwärme 3 (anbieterspezifisch)</t>
  </si>
  <si>
    <t>5. Anbieterspezifische Fernkälte</t>
  </si>
  <si>
    <t>3. Projektspezifischer Emissionsfaktor</t>
  </si>
  <si>
    <t>Emissionsfaktor 1 (projektspezifisch)</t>
  </si>
  <si>
    <t>Emissionsfaktor 2 (projektspezifisch)</t>
  </si>
  <si>
    <t>Emissionsfaktor 3 (projektspezifisch)</t>
  </si>
  <si>
    <t>ANNEX 3: Teilenergiekennwerte</t>
  </si>
  <si>
    <t>Berechnen:</t>
  </si>
  <si>
    <t>Wärmeverbrauch</t>
  </si>
  <si>
    <t>Strom- und Wärmeverbrauch</t>
  </si>
  <si>
    <t>Wärme - Energieträger 1.4</t>
  </si>
  <si>
    <t>Wärme - Energieträger 1.5</t>
  </si>
  <si>
    <t>Zugeführte Energiemenge</t>
  </si>
  <si>
    <t>Thermische Energie</t>
  </si>
  <si>
    <t>Thermische Energie - Energieträger 1.1</t>
  </si>
  <si>
    <t>Thermische Energie - Energieträger 1.2</t>
  </si>
  <si>
    <t>Thermische Energie - Energieträger 1.3</t>
  </si>
  <si>
    <t>KSFP Thermische Energie - Energieträger 1.1</t>
  </si>
  <si>
    <t>KSFP Thermische Energie - Energieträger 1.2</t>
  </si>
  <si>
    <t>KSFP Thermische Energie - Energieträger 1.3</t>
  </si>
  <si>
    <t>Nutzung:</t>
  </si>
  <si>
    <r>
      <t>[kgCO</t>
    </r>
    <r>
      <rPr>
        <vertAlign val="subscript"/>
        <sz val="9"/>
        <color theme="1"/>
        <rFont val="Arial"/>
        <family val="2"/>
      </rPr>
      <t>2</t>
    </r>
    <r>
      <rPr>
        <sz val="9"/>
        <color theme="1"/>
        <rFont val="Arial"/>
        <family val="2"/>
      </rPr>
      <t>eq/a*NRF]</t>
    </r>
  </si>
  <si>
    <t>Elektrische Energie</t>
  </si>
  <si>
    <t>5. Anbieterspezifische Nah-/Fernkälte</t>
  </si>
  <si>
    <t>Nah-/Fernkälte 1 (anbieterspezifisch)</t>
  </si>
  <si>
    <t>Nah-/Fernkälte 2 (anbieterspezifisch)</t>
  </si>
  <si>
    <t>Nah-/Fernkälte 3 (anbieterspezifisch)</t>
  </si>
  <si>
    <t>Projektspezifische Ermittlung des Data Reliability Index (DRI)</t>
  </si>
  <si>
    <t>Berechnete
Daten</t>
  </si>
  <si>
    <t>Gemessene
Daten</t>
  </si>
  <si>
    <t>Flächen-
anteil</t>
  </si>
  <si>
    <t>Blaue Schrift: Erweiterung der Bewertungsmethodik von Level(s) durch die DGNB</t>
  </si>
  <si>
    <t>Datenqualitätsindex</t>
  </si>
  <si>
    <t>Ergebnis Gesamtbewertung</t>
  </si>
  <si>
    <t>Ergebnis Einzelbewertung gemessene/berechnete Daten</t>
  </si>
  <si>
    <t>Rating 1 – Grundlage für die Leistungsbewertung</t>
  </si>
  <si>
    <t>Rating-Aspekt</t>
  </si>
  <si>
    <t>Kurze Beschreibung des Aspekts</t>
  </si>
  <si>
    <t>Zuverlässigkeitsgrad</t>
  </si>
  <si>
    <t>(spiegelt den Grad der Repräsentativität wider)</t>
  </si>
  <si>
    <t>Gering</t>
  </si>
  <si>
    <t>Mittel</t>
  </si>
  <si>
    <t>Hoch</t>
  </si>
  <si>
    <t>1.1 Technische Repräsentativität der Gebäudenutzungsmuster</t>
  </si>
  <si>
    <t>Spiegelt die tatsächlichen Nutzungsbedingungen, Nutzungsmuster und das Nutzerverhalten wider.</t>
  </si>
  <si>
    <t>0 von 6
Aspekten erfüllt</t>
  </si>
  <si>
    <t>2 von 6
Aspekten erfüllt</t>
  </si>
  <si>
    <t>4 von 6
Aspekten erfüllt</t>
  </si>
  <si>
    <t>6 von 6
Aspekten erfüllt</t>
  </si>
  <si>
    <t>1.2. Technische Repräsentativität der verwendeten Eingabedaten</t>
  </si>
  <si>
    <t>Das Ausmaß, in dem die Eingabedaten zu Baustoffen und Gebäudetechnik das untersuchte Gebäude bzw. das Gebäude im Ist-Zustand widerspiegeln.</t>
  </si>
  <si>
    <t>2.1 Räumliche Repräsentativität der verwendeten Wetterdaten</t>
  </si>
  <si>
    <t>Die Verwendung von Klimadaten, die den Standort des Gebäudes widerspiegeln.</t>
  </si>
  <si>
    <t>Datenquelle
unbekannt</t>
  </si>
  <si>
    <t>Klimadaten
als Mittelwert
des Landes</t>
  </si>
  <si>
    <t>Klimadaten
der Klimaregion</t>
  </si>
  <si>
    <t>Lokale TMY-Daten (Typical Meteoro-logical Year)*</t>
  </si>
  <si>
    <t>2.2 Geographische Repräsentativität der CO2-Faktoren</t>
  </si>
  <si>
    <t>Die Verwendung von CO2-Faktoren, die den Standort des Gebäudes widerspiegeln.</t>
  </si>
  <si>
    <t>CO2-Faktor
Mix-Deutschland nach Energieart</t>
  </si>
  <si>
    <t>CO2-Faktor
Mix-Deutschland nach Energieträger</t>
  </si>
  <si>
    <t>Lokaler
CO2-Faktor</t>
  </si>
  <si>
    <t>3.1 Zeitbezogene Repräsentativität der Berechnungsmethode</t>
  </si>
  <si>
    <t>Das Ausmaß, in dem Simulationen die Leistung dynamischer darstellen.</t>
  </si>
  <si>
    <t>Berechnungsmethode auf Basis von Jahresdaten</t>
  </si>
  <si>
    <t>Berechnungsmethode auf Basis von Monatsdaten</t>
  </si>
  <si>
    <t>Berechnungsmethode auf Basis von Stundendaten</t>
  </si>
  <si>
    <t>Berechnungsmethode auf Basis von kleiner als Stundendaten</t>
  </si>
  <si>
    <t>3.2 Zeitbezogene Repräsentativität der Energiebedarfsermittlung</t>
  </si>
  <si>
    <t>Das Ausmaß, in dem Bedarfsprofile die Optimierung von Angebot und Nachfrage unterstützen</t>
  </si>
  <si>
    <t>Teilbewertung Rating 1</t>
  </si>
  <si>
    <t>Folgende Gebäudenutzungsmuster entsprechen dem tatsächlichen Gebäude</t>
  </si>
  <si>
    <t>1. Belegungsprofil</t>
  </si>
  <si>
    <t>3. Lüftungsrate</t>
  </si>
  <si>
    <t>4. Arbeitshilfen</t>
  </si>
  <si>
    <t>5. Beleuchtung</t>
  </si>
  <si>
    <t>6. Regelung Heizung/Kühlung</t>
  </si>
  <si>
    <t>Folgende Engabedaten entsprechen dem tatsächlichen Gebäude</t>
  </si>
  <si>
    <t>1. Bauteilaufbauten</t>
  </si>
  <si>
    <t>2. Opake/transparente Flächen</t>
  </si>
  <si>
    <t>3. Thermische Masse</t>
  </si>
  <si>
    <t>4. Sonnenschutzsystem</t>
  </si>
  <si>
    <t>5. Teillastverhalten der Wärme-/Kälteversorgung</t>
  </si>
  <si>
    <t>6. Reaktionszeit des Heiz-/Kühlsystems</t>
  </si>
  <si>
    <t>Information zur Bewertung der Repräsentativität der verwendeten Wetterdaten</t>
  </si>
  <si>
    <t>* Quelle für Europäische TMY-Wettderdaten (Typical Meteorological Year):</t>
  </si>
  <si>
    <t xml:space="preserve">  http://re.jrc.ec.europa.eu/tmy.html</t>
  </si>
  <si>
    <t>Rating 2 – Technische Kompetenzen</t>
  </si>
  <si>
    <t>(spiegelt den Grad der Kompetenz wider)</t>
  </si>
  <si>
    <t>Technische Kompetenz des die Bewertung durchführenden Personals</t>
  </si>
  <si>
    <t>Keine formale Aus-bildung und wenig Erfahrung mit der Anwendung der Berechnungsmethode/Verbrauchsdaten-erfassung</t>
  </si>
  <si>
    <t>Formale Ausbildung oder etwas Erfahrung mit der Anwendung der Berechnungsmethode/Verbrauchsdaten-erfassung</t>
  </si>
  <si>
    <t>Formale Ausbildung und etwas Erfahrung mit der Anwendung der Berechnungsmethode/Verbrauchsdaten-erfassung</t>
  </si>
  <si>
    <t>Formale Ausbildung** und viel Erfahrung mit der Anwendung der Berechnungsmethode/Verbrauchsdaten-erfassung</t>
  </si>
  <si>
    <t>** Formale Ausbildung:
Siehe EDL-G bzw. EnEV</t>
  </si>
  <si>
    <t>Teilbewertung Rating 2</t>
  </si>
  <si>
    <t>Rating 3 – Unabhängige Überprüfung</t>
  </si>
  <si>
    <t>(spiegelt den Grad der Überprüfung wider)</t>
  </si>
  <si>
    <t>Unabhängige Überprüfung der Bewertung</t>
  </si>
  <si>
    <t>Selbsteingabe der Ergebnisse der Leistungsbewertung</t>
  </si>
  <si>
    <t>Peer Review der Eingabedaten und Berechnungsschritte</t>
  </si>
  <si>
    <t>Prüfung und Verifizierung der Berechnungsschritte durch einen Dritten</t>
  </si>
  <si>
    <t>Prüfung und Verifizierung der Eingabedaten und Berechnungsschritte durch einen Dritten</t>
  </si>
  <si>
    <t>Teilbewertung Rating 3</t>
  </si>
  <si>
    <t>Teil 1b): Zuverlässigkeitseinstufung der Leistungsbewertung</t>
  </si>
  <si>
    <t>Hinweis zur Berechnung:</t>
  </si>
  <si>
    <t>In Anlehung an: Level(s) – Ein gemeinsamer EU-Rahmen zentraler Nachhaltigkeitsindikatoren für Büro- und Wohngebäude Teil 3: Durchführung von Leistungsbewertungen mithilfe von Level(s) / Seite 38-47</t>
  </si>
  <si>
    <t>(= DGNB GIB20)</t>
  </si>
  <si>
    <t>Energieträger</t>
  </si>
  <si>
    <t>Referenzeinheit</t>
  </si>
  <si>
    <t>Faktor für entsprechendes Jahr wird ausgewiesen</t>
  </si>
  <si>
    <t>1 kWh</t>
  </si>
  <si>
    <t>Informationsfeld</t>
  </si>
  <si>
    <t>[-]</t>
  </si>
  <si>
    <r>
      <t>[kgCO</t>
    </r>
    <r>
      <rPr>
        <vertAlign val="subscript"/>
        <sz val="9"/>
        <color theme="1"/>
        <rFont val="Arial"/>
        <family val="2"/>
      </rPr>
      <t>2</t>
    </r>
    <r>
      <rPr>
        <sz val="9"/>
        <color theme="1"/>
        <rFont val="Arial"/>
        <family val="2"/>
      </rPr>
      <t>eq/a*EBF]</t>
    </r>
  </si>
  <si>
    <t>1. Allgemeine Informationen</t>
  </si>
  <si>
    <t>1.1 Angaben zum Gebäude</t>
  </si>
  <si>
    <t>1.2 Weiterführende Informationen</t>
  </si>
  <si>
    <t>Leerstandsrate</t>
  </si>
  <si>
    <t>Allgemeinfläche</t>
  </si>
  <si>
    <t>Mietfläche</t>
  </si>
  <si>
    <t>1.3 Formelle Angaben zur Bereitstellung der Informationen</t>
  </si>
  <si>
    <t>5. Weitere Kennzahlen und ergänzende Informationen</t>
  </si>
  <si>
    <t>6. Kommunikation bei erweitertem Bilanzrahmen und zukünftig relevante Informationen</t>
  </si>
  <si>
    <t xml:space="preserve">6.1. THG-Emissionen außerhalb des Bilanzrahmens: Mobilität  </t>
  </si>
  <si>
    <t>7. Bezeichnungen im Sinne des Rahmenwerks</t>
  </si>
  <si>
    <t>[kWh/a]</t>
  </si>
  <si>
    <r>
      <t>[kWh/a*m</t>
    </r>
    <r>
      <rPr>
        <vertAlign val="superscript"/>
        <sz val="9"/>
        <color theme="1"/>
        <rFont val="Arial"/>
        <family val="2"/>
      </rPr>
      <t>2</t>
    </r>
    <r>
      <rPr>
        <sz val="9"/>
        <color theme="1"/>
        <rFont val="Arial"/>
        <family val="2"/>
      </rPr>
      <t>]</t>
    </r>
  </si>
  <si>
    <t>[Klasse]</t>
  </si>
  <si>
    <r>
      <t>[kgCO</t>
    </r>
    <r>
      <rPr>
        <vertAlign val="subscript"/>
        <sz val="9"/>
        <color theme="1"/>
        <rFont val="Arial"/>
        <family val="2"/>
      </rPr>
      <t>2</t>
    </r>
    <r>
      <rPr>
        <sz val="9"/>
        <color theme="1"/>
        <rFont val="Arial"/>
        <family val="2"/>
      </rPr>
      <t>eq/m</t>
    </r>
    <r>
      <rPr>
        <vertAlign val="superscript"/>
        <sz val="9"/>
        <color theme="1"/>
        <rFont val="Arial"/>
        <family val="2"/>
      </rPr>
      <t>2</t>
    </r>
    <r>
      <rPr>
        <sz val="9"/>
        <color theme="1"/>
        <rFont val="Arial"/>
        <family val="2"/>
      </rPr>
      <t>]</t>
    </r>
  </si>
  <si>
    <t>[Ja/Nein]</t>
  </si>
  <si>
    <r>
      <t>[kgCO</t>
    </r>
    <r>
      <rPr>
        <vertAlign val="subscript"/>
        <sz val="9"/>
        <color theme="1"/>
        <rFont val="Arial"/>
        <family val="2"/>
      </rPr>
      <t>2</t>
    </r>
    <r>
      <rPr>
        <sz val="9"/>
        <color theme="1"/>
        <rFont val="Arial"/>
        <family val="2"/>
      </rPr>
      <t>eq</t>
    </r>
    <r>
      <rPr>
        <sz val="9"/>
        <color theme="1"/>
        <rFont val="Arial"/>
        <family val="2"/>
      </rPr>
      <t>]</t>
    </r>
  </si>
  <si>
    <t>[direkt/indirekt]</t>
  </si>
  <si>
    <t>[MM/JJJJ-MM/JJJJ]</t>
  </si>
  <si>
    <t>[JJJJ]</t>
  </si>
  <si>
    <t>[Betrieb/Betrieb und Konstruktion]</t>
  </si>
  <si>
    <t>DGNB</t>
  </si>
  <si>
    <t>Prozentuale Zusammensetzung</t>
  </si>
  <si>
    <t>[TT/MM/JJJJ]</t>
  </si>
  <si>
    <t>ANNEX 2: Spezifische Emissionsfaktoren</t>
  </si>
  <si>
    <t>Spezifischer Emissionsfaktor</t>
  </si>
  <si>
    <t>Spezifischer Emissionsfaktor:</t>
  </si>
  <si>
    <r>
      <t xml:space="preserve">1. Teilflächen/-verbräuche mit </t>
    </r>
    <r>
      <rPr>
        <b/>
        <u/>
        <sz val="10"/>
        <color theme="1"/>
        <rFont val="Arial"/>
        <family val="2"/>
      </rPr>
      <t>verfügbaren Messdaten</t>
    </r>
    <r>
      <rPr>
        <b/>
        <sz val="10"/>
        <color theme="1"/>
        <rFont val="Arial"/>
        <family val="2"/>
      </rPr>
      <t>:</t>
    </r>
  </si>
  <si>
    <r>
      <t xml:space="preserve">2. Teilflächen/-verbräuche mit aktuell </t>
    </r>
    <r>
      <rPr>
        <b/>
        <u/>
        <sz val="10"/>
        <color theme="1"/>
        <rFont val="Arial"/>
        <family val="2"/>
      </rPr>
      <t>nicht verfügbaren Messdaten</t>
    </r>
    <r>
      <rPr>
        <b/>
        <sz val="10"/>
        <color theme="1"/>
        <rFont val="Arial"/>
        <family val="2"/>
      </rPr>
      <t>:</t>
    </r>
  </si>
  <si>
    <t>[Person]</t>
  </si>
  <si>
    <t>Gebäudemanagement</t>
  </si>
  <si>
    <t>Jahr der letzten umfangreichen Sanierung</t>
  </si>
  <si>
    <r>
      <t>[n</t>
    </r>
    <r>
      <rPr>
        <vertAlign val="subscript"/>
        <sz val="9"/>
        <color theme="1"/>
        <rFont val="Arial"/>
        <family val="2"/>
      </rPr>
      <t>Jahre</t>
    </r>
    <r>
      <rPr>
        <sz val="9"/>
        <color theme="1"/>
        <rFont val="Arial"/>
        <family val="2"/>
      </rPr>
      <t>]</t>
    </r>
  </si>
  <si>
    <t>Angaben zum Gebäude</t>
  </si>
  <si>
    <t>[Name, Organisation]</t>
  </si>
  <si>
    <t>Direktes Gebäudemanagement</t>
  </si>
  <si>
    <t>Indirektes Gebäudemanagement</t>
  </si>
  <si>
    <t>Primärenergiebedarf gemäß DIN (V) 18599</t>
  </si>
  <si>
    <t>Energieeffizienzklasse gemäß EnEV/GEG</t>
  </si>
  <si>
    <t>Quantifizierung der adäquaten Bezugsgröße</t>
  </si>
  <si>
    <t>Quantifizierung der adäquaten Bezugsfläche</t>
  </si>
  <si>
    <t>„Gebäudenutzfläche“ für Wohngebäude (EnEV/GEG)</t>
  </si>
  <si>
    <t>„Nettogrundfläche“ für Nicht-Wohngebäude (EnEV/GEG)</t>
  </si>
  <si>
    <t>Daten ermittelt von …</t>
  </si>
  <si>
    <t>Daten geprüft von …</t>
  </si>
  <si>
    <t>Angaben zur Bereitstellung der Daten</t>
  </si>
  <si>
    <t>Flächenangaben zum Gebäude</t>
  </si>
  <si>
    <t>Optionale Angaben zum Gebäude</t>
  </si>
  <si>
    <t>Optionale Flächenangaben zum Gebäude</t>
  </si>
  <si>
    <t xml:space="preserve">THG-Emissionen Mobilität  </t>
  </si>
  <si>
    <t>Erworbene THG-Emissionenzertifikate für das Gebäude</t>
  </si>
  <si>
    <t xml:space="preserve">Angabe zur System-/Netzdienlichkeit </t>
  </si>
  <si>
    <t>Hinweis: Perspektivische Abfrage</t>
  </si>
  <si>
    <t>Kältemittel - Typ</t>
  </si>
  <si>
    <t>Kältemittel - Menge</t>
  </si>
  <si>
    <r>
      <t>[m</t>
    </r>
    <r>
      <rPr>
        <vertAlign val="superscript"/>
        <sz val="9"/>
        <color theme="1"/>
        <rFont val="Arial"/>
        <family val="2"/>
      </rPr>
      <t>3</t>
    </r>
    <r>
      <rPr>
        <sz val="9"/>
        <color theme="1"/>
        <rFont val="Arial"/>
        <family val="2"/>
      </rPr>
      <t>]</t>
    </r>
  </si>
  <si>
    <r>
      <t>[kgCO</t>
    </r>
    <r>
      <rPr>
        <vertAlign val="subscript"/>
        <sz val="9"/>
        <color theme="1"/>
        <rFont val="Arial"/>
        <family val="2"/>
      </rPr>
      <t>2</t>
    </r>
    <r>
      <rPr>
        <sz val="9"/>
        <color theme="1"/>
        <rFont val="Arial"/>
        <family val="2"/>
      </rPr>
      <t>eq/m</t>
    </r>
    <r>
      <rPr>
        <vertAlign val="superscript"/>
        <sz val="9"/>
        <color theme="1"/>
        <rFont val="Arial"/>
        <family val="2"/>
      </rPr>
      <t>3</t>
    </r>
    <r>
      <rPr>
        <sz val="9"/>
        <color theme="1"/>
        <rFont val="Arial"/>
        <family val="2"/>
      </rPr>
      <t>]</t>
    </r>
  </si>
  <si>
    <t>THG-Emissionen der Produktionsphase (A1-A3)</t>
  </si>
  <si>
    <t>THG-Emissionen aus dem Lebensende der Konstruktion (C3+C4+D)</t>
  </si>
  <si>
    <t>Treibhausgasemissionen der Lebenszyklusphasen gemäß DIN EN 15978</t>
  </si>
  <si>
    <t>THG-Bilanz Betrieb</t>
  </si>
  <si>
    <t>THG-Emissionen aus zugeführter Endenergie</t>
  </si>
  <si>
    <t>Bilanz der THG-Emissionen (flächenspezifisch)</t>
  </si>
  <si>
    <t>Teilfläche/-verbraucher 1</t>
  </si>
  <si>
    <t>Teilfläche/-verbraucher 2</t>
  </si>
  <si>
    <t>Teilfläche/-verbraucher 1 - Thermische Energie</t>
  </si>
  <si>
    <t>Teilfläche/-verbraucher 2 - Thermische Energie</t>
  </si>
  <si>
    <t>Teilfläche/-verbraucher 3 - Thermische Energie</t>
  </si>
  <si>
    <t>Teilfläche/-verbraucher 3</t>
  </si>
  <si>
    <t>Auszeichnung "Klimapositiv"</t>
  </si>
  <si>
    <r>
      <t xml:space="preserve">Thermische Energie </t>
    </r>
    <r>
      <rPr>
        <sz val="10"/>
        <color theme="0"/>
        <rFont val="Arial"/>
        <family val="2"/>
      </rPr>
      <t>- Drop-Down Auswahl</t>
    </r>
  </si>
  <si>
    <r>
      <rPr>
        <b/>
        <sz val="10"/>
        <color theme="0"/>
        <rFont val="Arial"/>
        <family val="2"/>
      </rPr>
      <t>Elektrische Energie</t>
    </r>
    <r>
      <rPr>
        <sz val="10"/>
        <color theme="0"/>
        <rFont val="Arial"/>
        <family val="2"/>
      </rPr>
      <t xml:space="preserve"> - Drop-Down Auswahl</t>
    </r>
  </si>
  <si>
    <t>Geothermie</t>
  </si>
  <si>
    <t>Solarthermie</t>
  </si>
  <si>
    <t>Inhaltliche Mindestanforderungen</t>
  </si>
  <si>
    <t>3. Offenlegung des Eigenversorgungsgrades</t>
  </si>
  <si>
    <t>4. Offenlegung des Solarnutzungsgrades</t>
  </si>
  <si>
    <t>4.1 Solar genutzte opake Fläche</t>
  </si>
  <si>
    <t>4.2 Solar nutzbare opake Fläche</t>
  </si>
  <si>
    <r>
      <t>[m</t>
    </r>
    <r>
      <rPr>
        <vertAlign val="superscript"/>
        <sz val="9"/>
        <color theme="1"/>
        <rFont val="Arial"/>
        <family val="2"/>
      </rPr>
      <t>2</t>
    </r>
    <r>
      <rPr>
        <sz val="9"/>
        <color theme="1"/>
        <rFont val="Arial"/>
        <family val="2"/>
      </rPr>
      <t>]</t>
    </r>
  </si>
  <si>
    <t>Anforderung erfüllt</t>
  </si>
  <si>
    <t>Anforderung nicht erfüllt</t>
  </si>
  <si>
    <t>Aspekte zur Bewertung der technischen Repräsentativität der verwendeten Eingabedaten (1.2)</t>
  </si>
  <si>
    <t>Aspekte zur Bewertung der technischen Repräsentativität der Gebäudenutzungsmuster (1.1)</t>
  </si>
  <si>
    <t>Handlungsfelder</t>
  </si>
  <si>
    <t>Gebäudeenergie</t>
  </si>
  <si>
    <t>Städtebau/Quartier</t>
  </si>
  <si>
    <t>Nutzerenergie</t>
  </si>
  <si>
    <t>Versorgungssysteme</t>
  </si>
  <si>
    <t>Beschreibung der Maßname / des Maßnahmenpakets</t>
  </si>
  <si>
    <t>Zeile(n) im KSFP</t>
  </si>
  <si>
    <t>Elektrische Energie - Energieträger 1.1</t>
  </si>
  <si>
    <t>Elektrische Energie - Energieträger 1.2</t>
  </si>
  <si>
    <t>Elektrische Energie - Energieträger 1.3</t>
  </si>
  <si>
    <t>Teilfläche/-verbraucher 1 - Elektrische Energie</t>
  </si>
  <si>
    <t>Teilfläche/-verbraucher 2 - Elektrische Energie</t>
  </si>
  <si>
    <t>Teilfläche/-verbraucher 3 - Elektrische Energie</t>
  </si>
  <si>
    <t>KSFP Elektrische Energie - Energieträger 1.1</t>
  </si>
  <si>
    <t>KSFP Elektrische Energie - Energieträger 1.2</t>
  </si>
  <si>
    <t>KSFP Elektrische Energie - Energieträger 1.3</t>
  </si>
  <si>
    <t>KSFP Teilfläche/-verbraucher 1 - Elektrische Energie</t>
  </si>
  <si>
    <t>KSFP Teilfläche/-verbraucher 2 - Elektrische Energie</t>
  </si>
  <si>
    <t>KSFP Teilfläche/-verbraucher 3 - Elektrische Energie</t>
  </si>
  <si>
    <t>KSFP Teilfläche/-verbraucher 1 - Thermische Energie</t>
  </si>
  <si>
    <t>KSFP Teilfläche/-verbraucher 2 - Thermische Energie</t>
  </si>
  <si>
    <t>KSFP Teilfläche/-verbraucher 3 - Thermische Energie</t>
  </si>
  <si>
    <t>Teil 3: Klimaschutzausweis</t>
  </si>
  <si>
    <t>Klimaschutzausweis für Jahr …</t>
  </si>
  <si>
    <r>
      <t>Kältemittel - CO</t>
    </r>
    <r>
      <rPr>
        <vertAlign val="subscript"/>
        <sz val="10"/>
        <color theme="1"/>
        <rFont val="Arial"/>
        <family val="2"/>
      </rPr>
      <t>2</t>
    </r>
    <r>
      <rPr>
        <sz val="10"/>
        <color theme="1"/>
        <rFont val="Arial"/>
        <family val="2"/>
      </rPr>
      <t>-Faktor</t>
    </r>
  </si>
  <si>
    <t>Bilanz der Treibhausgasemissionen</t>
  </si>
  <si>
    <t>Handlungsfeld 2 (optional)</t>
  </si>
  <si>
    <t>Handlungsfeld 1 (optional)</t>
  </si>
  <si>
    <t>6.2. Weitere Treibhausgasemissionen außerhalb des Bilanzrahmens:</t>
  </si>
  <si>
    <t>Datenquelle:</t>
  </si>
  <si>
    <t>Aktuelles Jahr:</t>
  </si>
  <si>
    <t>Teil 1a): Initiale Zustandsermittlung – Bilanz der THG-Emissionen</t>
  </si>
  <si>
    <t>verpflichtend</t>
  </si>
  <si>
    <t>optional</t>
  </si>
  <si>
    <t>2. Kennzahlen zu den Treibhausgasemissionen des laufenden Betriebs (Bilanzrahmen Betrieb)</t>
  </si>
  <si>
    <t>Weblink</t>
  </si>
  <si>
    <t>ÖKOBAUDAT-Datenbank</t>
  </si>
  <si>
    <t>7.1. „Klimaneutral betriebenes Gebäude/Standort“</t>
  </si>
  <si>
    <t>2.2.2. Absolute Jahres-THG-Emissionen SCOPE 2 - Betrieb</t>
  </si>
  <si>
    <t>2.2.1. Absolute Jahres-THG-Emissionen SCOPE 1 - Betrieb</t>
  </si>
  <si>
    <t>CO2-Faktor</t>
  </si>
  <si>
    <t>Datenquelle</t>
  </si>
  <si>
    <t>2.2. Summe absolute Jahres-THG-Emissionen - Betrieb</t>
  </si>
  <si>
    <t>2.6. Jahres-THG-Emissionen pro Energiebezugsfläche</t>
  </si>
  <si>
    <t>5.6.1. Strom</t>
  </si>
  <si>
    <t>5.6.3. Kälte</t>
  </si>
  <si>
    <t>5.6.4. Gesamt</t>
  </si>
  <si>
    <t>5.6.2. Wärme</t>
  </si>
  <si>
    <t>Energiebedarf Gebäudefern</t>
  </si>
  <si>
    <t>5.1.2.2. Nicht-Erneuerbare Energie</t>
  </si>
  <si>
    <t>5.1.2.1. Erneuerbare Energie</t>
  </si>
  <si>
    <t>5.1.2. Thermische Energie</t>
  </si>
  <si>
    <t>5.1.1. Elektrische Energie</t>
  </si>
  <si>
    <t>5.1.1.1. Erneuerbare Energie</t>
  </si>
  <si>
    <t>5.1.1.2. Nicht-Erneuerbare Energie</t>
  </si>
  <si>
    <t>5.5.1. Strom</t>
  </si>
  <si>
    <t>5.5.2. Wärme</t>
  </si>
  <si>
    <t>5.5.3. Kälte</t>
  </si>
  <si>
    <t>5.5.4. Gesamt</t>
  </si>
  <si>
    <t>5.7.1. Elektrische Energie</t>
  </si>
  <si>
    <t>5.7.2. Thermische Energie</t>
  </si>
  <si>
    <r>
      <t>2.7. Verwendete anbieterspezifische CO</t>
    </r>
    <r>
      <rPr>
        <vertAlign val="subscript"/>
        <sz val="10"/>
        <color theme="1"/>
        <rFont val="Arial"/>
        <family val="2"/>
      </rPr>
      <t>2</t>
    </r>
    <r>
      <rPr>
        <sz val="10"/>
        <color theme="1"/>
        <rFont val="Arial"/>
        <family val="2"/>
      </rPr>
      <t>-Emissionsfaktoren bei Einkauf von gebäudefern erzeugten erneuerbaren Energieträgern:</t>
    </r>
  </si>
  <si>
    <t>2.2.3. THG-Emissionen aus abgeführter Endenergie (Gutschrift)</t>
  </si>
  <si>
    <t>Berechnung in ANNEX 4</t>
  </si>
  <si>
    <t>"Jahresbezogene" THG-Emissionen (informativ)</t>
  </si>
  <si>
    <t>Bilanz der THG-Emissionen</t>
  </si>
  <si>
    <t>Kälteerzeugung mittels Kältemaschine wird unter Strom bilanziert.</t>
  </si>
  <si>
    <t>THG-Emissionen (Modul B5 gemäß DIN EN 15978)</t>
  </si>
  <si>
    <t>Bezeichnung:</t>
  </si>
  <si>
    <t>z. B. Ökostrom-Mix Stadtwerke …</t>
  </si>
  <si>
    <t>Eingabe Faktor:</t>
  </si>
  <si>
    <t>z. B. Strom-Mix Stadtwerke …</t>
  </si>
  <si>
    <t>z. B. Strom von Nachbargrundstück</t>
  </si>
  <si>
    <t>z. B. Fernkälte aus Netz …</t>
  </si>
  <si>
    <t>z. B. Fernwärme aus Netz …</t>
  </si>
  <si>
    <t>THG-Emissionen der Nutzung der Konstruktion (B1+B4)</t>
  </si>
  <si>
    <r>
      <t>z. B. [n</t>
    </r>
    <r>
      <rPr>
        <vertAlign val="subscript"/>
        <sz val="9"/>
        <color theme="1"/>
        <rFont val="Arial"/>
        <family val="2"/>
      </rPr>
      <t>Personen</t>
    </r>
    <r>
      <rPr>
        <sz val="9"/>
        <color theme="1"/>
        <rFont val="Arial"/>
        <family val="2"/>
      </rPr>
      <t>], [n</t>
    </r>
    <r>
      <rPr>
        <vertAlign val="subscript"/>
        <sz val="9"/>
        <color theme="1"/>
        <rFont val="Arial"/>
        <family val="2"/>
      </rPr>
      <t>Betten</t>
    </r>
    <r>
      <rPr>
        <sz val="9"/>
        <color theme="1"/>
        <rFont val="Arial"/>
        <family val="2"/>
      </rPr>
      <t>], ...</t>
    </r>
  </si>
  <si>
    <t>2. Personenanzahl</t>
  </si>
  <si>
    <t>Produktionsphase (A1-A3)</t>
  </si>
  <si>
    <t>Nutzung der Konstruktion (B1+B4)</t>
  </si>
  <si>
    <t>Lebensende der Konstruktion (C3+C4+D)</t>
  </si>
  <si>
    <t>Emissionen aus Klimaschutzmaßnahmen (B5)</t>
  </si>
  <si>
    <t>THG-Emissionen aus zugeführter Endenergie - Betrieb</t>
  </si>
  <si>
    <t>Jahre zwischen Startpunkt und Zielzeitpunkt</t>
  </si>
  <si>
    <t>Dekarbonisierungspfad (flächenspezifisch)</t>
  </si>
  <si>
    <t>Strom aus solarer Strahlungsenergie</t>
  </si>
  <si>
    <t>Umweltwärme</t>
  </si>
  <si>
    <t xml:space="preserve">In den Summenformeln (Spalten "L", "P" und "T") wird der Stromverbrauch aus Beleuchtung (Spalte "F") und Arbeitshilfen ("Spalte I") berechnet. Falls der Stromverbrauch für Luftförderung und Kühlung nicht in den Allgemeinflächen beinhaltet ist, so sind die Summenformeln um die Spalten "G" und "H" zu erweitern.  </t>
  </si>
  <si>
    <t>1="JA"</t>
  </si>
  <si>
    <t>0="NEIN"</t>
  </si>
  <si>
    <t>Notation für Variablen</t>
  </si>
  <si>
    <t>Anwendung Tool</t>
  </si>
  <si>
    <t>Textbausteine für Drop-Down</t>
  </si>
  <si>
    <t>Variablen für Formeln</t>
  </si>
  <si>
    <t>Anwendung GIB?</t>
  </si>
  <si>
    <t>GIB</t>
  </si>
  <si>
    <t>Anwendung BBK?</t>
  </si>
  <si>
    <t>BBK</t>
  </si>
  <si>
    <t>Bilanzrahmen Betrieb</t>
  </si>
  <si>
    <t>Bilanzrahmen Betrieb und Konstruktion</t>
  </si>
  <si>
    <t>Inhaltliche Mindestanforderungen KP</t>
  </si>
  <si>
    <t>Angaben</t>
  </si>
  <si>
    <t>Angabe NRF?</t>
  </si>
  <si>
    <t>AngabeNRF</t>
  </si>
  <si>
    <t>AngabeLCA</t>
  </si>
  <si>
    <t>Angabe LCA?</t>
  </si>
  <si>
    <t>SCOPE2</t>
  </si>
  <si>
    <t>SCOPE1</t>
  </si>
  <si>
    <t>(Anteil) EE</t>
  </si>
  <si>
    <t>Scopes</t>
  </si>
  <si>
    <t>THG-Emissionen Scopes</t>
  </si>
  <si>
    <t>Elektrisch EE</t>
  </si>
  <si>
    <t>Elektrisch NE</t>
  </si>
  <si>
    <t>Thermisch EE</t>
  </si>
  <si>
    <t>Thermisch NE</t>
  </si>
  <si>
    <t>Anteil - EE [%]</t>
  </si>
  <si>
    <t>Anteil Erneuerbare Energie</t>
  </si>
  <si>
    <t>Scope 1</t>
  </si>
  <si>
    <t>Scope 2</t>
  </si>
  <si>
    <t>Strom Jahresspezifischer CO2-Faktor</t>
  </si>
  <si>
    <t>TEIL 1 Zustandsermittlung</t>
  </si>
  <si>
    <t>TEIL 2a KSFP Maßnahmen</t>
  </si>
  <si>
    <t>Zeitraum</t>
  </si>
  <si>
    <t>Jahr Start KSFP</t>
  </si>
  <si>
    <t>Jahr Klimaneutralität KSFP</t>
  </si>
  <si>
    <t>StartjahrKSFP</t>
  </si>
  <si>
    <t>ZieljahrKSFP</t>
  </si>
  <si>
    <t>NRF</t>
  </si>
  <si>
    <t>Folgende Tabelle dient als Berechnungsgrundlage für die THG-Bilanz und Kennzahlen für Reporting</t>
  </si>
  <si>
    <t>Ökostrom-Mix Berechnungsgrundlage prozentuale Zusammensetzung</t>
  </si>
  <si>
    <t>D) THG-Emissionen der Konstruktion</t>
  </si>
  <si>
    <t>Von außerhalb zugeführte Endenergie</t>
  </si>
  <si>
    <t>Initiale Treibhausgasemissionen der Konstruktion</t>
  </si>
  <si>
    <t>Einordnung DGNB</t>
  </si>
  <si>
    <t>Angabe Anbieter</t>
  </si>
  <si>
    <t>TEIL 3 Klimaschutzausweis</t>
  </si>
  <si>
    <t>Unterschreitung des THG-Emissions-Grenzwerts</t>
  </si>
  <si>
    <t>THG-Emissionen im Jahr x</t>
  </si>
  <si>
    <t>Grenzwert im Jahr x</t>
  </si>
  <si>
    <t>Jahr x</t>
  </si>
  <si>
    <t>JahrGrenzwert</t>
  </si>
  <si>
    <t>Budgeteinhaltung gemäß Klimaschutzfahrplan</t>
  </si>
  <si>
    <t>Grenz-Budget bis Jahr x</t>
  </si>
  <si>
    <t>Verbrauchtes Budget bis Jahr x</t>
  </si>
  <si>
    <t>BudgetGrenzwert</t>
  </si>
  <si>
    <t>BudgetEmission</t>
  </si>
  <si>
    <t>JahrEmission</t>
  </si>
  <si>
    <t>5.3. Energieeffizienzklasse gemäß EnEV/GEG</t>
  </si>
  <si>
    <t>5.5. Menge auf dem Standort erzeugte und genutzte erneuerbare Energie:</t>
  </si>
  <si>
    <t>5.6. Menge auf dem Standort erzeugte und exportierte erneuerbare Energie:</t>
  </si>
  <si>
    <t>3. Kennzahlen zu den Treibhausgasemissionen der Konstruktion (Bilanzrahmen Konstruktion)</t>
  </si>
  <si>
    <t>ANNEX 2 Spezifische Faktoren</t>
  </si>
  <si>
    <t>Ökostrom-Mix Faktor Berechnung</t>
  </si>
  <si>
    <t>Spezifisch</t>
  </si>
  <si>
    <t>Prozentual</t>
  </si>
  <si>
    <t>Bezeichnung-Zelle</t>
  </si>
  <si>
    <r>
      <t>Die Verwendung von anbieterspezifischen Emissionsfaktoren ist möglich, wenn die Methode zur Ermittlung der Faktoren konsistent zu den Konventionen gemäß Rahmenwerk ist und der tatsächlichen CO</t>
    </r>
    <r>
      <rPr>
        <vertAlign val="subscript"/>
        <sz val="10"/>
        <color theme="1"/>
        <rFont val="Arial"/>
        <family val="2"/>
      </rPr>
      <t>2</t>
    </r>
    <r>
      <rPr>
        <sz val="10"/>
        <color theme="1"/>
        <rFont val="Arial"/>
        <family val="2"/>
      </rPr>
      <t>-Intensität des Anbieters entspricht. Dabei ist zu beachten, dass etwaige Kompensationsmaßnahmen nicht bei der Ermittlung von anbieterspezifischen Emissions-faktoren im Hintergrund einbezogen wurden und damit indirekt in die Bilanz des Gebäudes eingehen.</t>
    </r>
  </si>
  <si>
    <t>In diesem Tabellenblatt werden individuelle anbieterspezifische Emissionsfaktoren eingetragen bzw. berechnet. Für die Daten ist ein individueller Nachweis gemäß Rahmenwerk notwendig.</t>
  </si>
  <si>
    <t xml:space="preserve">Gemäß Rahmenwerk: 
Vermiedene Treibhausgasemissionen durch die Energieeinspeisung („Export“). </t>
  </si>
  <si>
    <t>Im Betrieb kompensierte THG-Emissionen</t>
  </si>
  <si>
    <t>2.3. Datenqualitätsbewertung (DQI) von 2.2.</t>
  </si>
  <si>
    <t>2.8 Verwendete Datenquelle(n) für CO2-Emissionsfaktoren gemäß Referenzdatenbank</t>
  </si>
  <si>
    <t>3.1. Initiale absolute THG-Emissionen der Konstruktion</t>
  </si>
  <si>
    <t>3.2. Datenqualitätsbewertung (DQI) von 3.1.</t>
  </si>
  <si>
    <t>3.3. Summe absoluter THG-Emissionen geplanter und durchgeführter Klimaschutzmaßnahmen bis 2050 (Modul B5)</t>
  </si>
  <si>
    <t>4. Kennzahlen bei Anwendung eines individuellen Klimaschutzfahrplans (KSFP)</t>
  </si>
  <si>
    <t>5.7. Menge von genutzter gebäudefern erzeugter erneuerbarer Energie:</t>
  </si>
  <si>
    <t>5.9. Für Bezeichnung „Klimaneutral betriebenes Gebäude“: Solarnutzungsgrad</t>
  </si>
  <si>
    <t>5.10. Für Bezeichnung „Klimaneutral betriebenes Gebäude“: Eigenversorgungsgrad</t>
  </si>
  <si>
    <t>6.3. Menge erworbener THG-Emissionszertifikate für das Gebäude (nicht anrechenbar)</t>
  </si>
  <si>
    <t xml:space="preserve">6.4. Angabe zur System-/Netzdienlichkeit </t>
  </si>
  <si>
    <t>6.5. Einsatz klimaschädlicher Kältemittel</t>
  </si>
  <si>
    <t>6.5.1. Kältemittel - Typ</t>
  </si>
  <si>
    <t>6.5.2. Kältemittel - Menge</t>
  </si>
  <si>
    <r>
      <t>6.5.3. Kältemittel - CO</t>
    </r>
    <r>
      <rPr>
        <vertAlign val="subscript"/>
        <sz val="10"/>
        <color theme="1"/>
        <rFont val="Arial"/>
        <family val="2"/>
      </rPr>
      <t>2</t>
    </r>
    <r>
      <rPr>
        <sz val="10"/>
        <color theme="1"/>
        <rFont val="Arial"/>
        <family val="2"/>
      </rPr>
      <t>-Faktor</t>
    </r>
  </si>
  <si>
    <t>Startwert Klimaschutzfahrplan</t>
  </si>
  <si>
    <t>Dekarbonisierungspfad - Betrieb</t>
  </si>
  <si>
    <t>Jährlich zu kompensierende THG-Emissionen bis 2050</t>
  </si>
  <si>
    <t>5.1. Gesamtenergieverbrauch des Gebäudes:</t>
  </si>
  <si>
    <t>5.1.3. Gesamtenergieverbrauch</t>
  </si>
  <si>
    <t>5.2. Primärenergiebedarf gemäß DIN (V) 18599</t>
  </si>
  <si>
    <t>5.4. THG-Intensität des Gebäudebetriebs gemäß EnEV/GEG</t>
  </si>
  <si>
    <t>THG-Intensität des Gebäudebetriebs gemäß EnEV/GEG</t>
  </si>
  <si>
    <t>Bereitgestellt durch die Deutsche Gesellschaft für Nachhaltiges Bauen - DGNB e.V.</t>
  </si>
  <si>
    <t>CO2-Bilanzierung (Betrachtung 1 Jahr)</t>
  </si>
  <si>
    <t>DGNB System Gebäude im Betrieb (Betrachtung 3 Jahre)</t>
  </si>
  <si>
    <t>DGNB Auditor</t>
  </si>
  <si>
    <t>[Bezeichnung]</t>
  </si>
  <si>
    <t>Bauvorhaben / Projektname</t>
  </si>
  <si>
    <t>Bitte auswählen</t>
  </si>
  <si>
    <t>ANNEX 5: Bilanzgrenze und Begriffe</t>
  </si>
  <si>
    <t>Darstellung der Bilanzgrenze | Begriffsdefinitionen zu Erneuerbarer Energie nach EnEV/GEG:</t>
  </si>
  <si>
    <t>Begriffsdefinitionen zur Bilanzierung von Endenergien nach DIN V 18599-1: 2018-09</t>
  </si>
  <si>
    <t>Produzierte Endenergie</t>
  </si>
  <si>
    <t>Produzierte Energiemenge</t>
  </si>
  <si>
    <t>Produzierter und nach außerhalb bereitgestellter Strom</t>
  </si>
  <si>
    <t>Produzierte und nach außerhalb bereitgestellte Wärme</t>
  </si>
  <si>
    <t>Produzierte und nach außerhalb bereitgestellte Kälte</t>
  </si>
  <si>
    <t>THG-Emissionen aus bereitgestellter Endenergie</t>
  </si>
  <si>
    <t>4.3. Startwert KSFP:
Summe absolute Jahres-THG-Emissionen - Betrieb</t>
  </si>
  <si>
    <t>4.1. Jahr der Erstellung des KSFP</t>
  </si>
  <si>
    <t>4.2. Bilanzrahmen KSFP</t>
  </si>
  <si>
    <t>1. Notwendige Projektdateneingabe für TEIL 1 und TEIL 2</t>
  </si>
  <si>
    <t>2. Notwendige Projektdateneingabe für TEIL 3</t>
  </si>
  <si>
    <t>Eigentümer des Gebäudes</t>
  </si>
  <si>
    <t>z. B. Personen, Betten, …</t>
  </si>
  <si>
    <t>Auswahl der Anwendung und Bilanzrahmen sowie Angabe der Berichtsperiode</t>
  </si>
  <si>
    <t>Definition eigener Bezugsfläche</t>
  </si>
  <si>
    <t>Angaben wenn Bilanzrahmen "Betrieb und Konstruktion" (gemäß DIN EN 15978)</t>
  </si>
  <si>
    <t>Angaben wenn Anwendung für das DGNB System Gebäude im Betrieb, Version 2020</t>
  </si>
  <si>
    <t>Optionale Angaben zu weiteren Treibhausgasemissionen (außerhalb des Bilanzrahmens Betrieb und Konstruktion)</t>
  </si>
  <si>
    <t xml:space="preserve">Optionale Angabe zur System-/Netzdienlichkeit </t>
  </si>
  <si>
    <t>Optionale Angabe zum Einsatz von Kältemitteln</t>
  </si>
  <si>
    <t>3. Optionale Projektdateneingabe für TEIL 3</t>
  </si>
  <si>
    <t>"Jahresbezogene" Bilanz der THG-Emissionen
in Betrieb und Konstruktion</t>
  </si>
  <si>
    <t>Jährlich zu kompensierende THG-Emissionen
klimaneutral bis 2050 in Betrieb und Konstruktion</t>
  </si>
  <si>
    <t>Datenqualitätsbewertung (DQI) für Bilanzrahmen Betrieb</t>
  </si>
  <si>
    <t>Datenqualitätsbewertung (DQI) für Bilanzrahmen Konstruktion</t>
  </si>
  <si>
    <r>
      <t xml:space="preserve">Hinweis: Der Datenqualitätsindex (DQI) muss </t>
    </r>
    <r>
      <rPr>
        <u/>
        <sz val="9"/>
        <color theme="1"/>
        <rFont val="Arial"/>
        <family val="2"/>
      </rPr>
      <t>für jedes Jahr neu</t>
    </r>
    <r>
      <rPr>
        <sz val="9"/>
        <color theme="1"/>
        <rFont val="Arial"/>
        <family val="2"/>
      </rPr>
      <t xml:space="preserve"> in ANNEX 4 berechnet werden.
Bei der Übertragen des Resultats ist darauf zu achten, dass keine Verlinkung erstellt wird.</t>
    </r>
  </si>
  <si>
    <t>1. Nachweis anhand von Messwerten einer negativen Jahresbilanz
    der THG-Emissionen im Bilanzrahmen Betrieb gemäß Rahmenwerk</t>
  </si>
  <si>
    <t>5.8. Für Bezeichnung „Klimaneutral betriebenes Gebäude“:
Qualität der Gebäudehülle gemäß EnEV/GEG eingehalten</t>
  </si>
  <si>
    <t>2. Anforderungen an die Qualität der Gebäudehülle eingehalten?</t>
  </si>
  <si>
    <t>Produzierte Endenergie Strom</t>
  </si>
  <si>
    <t>Produzierte Endenergie Wärme</t>
  </si>
  <si>
    <t>Produzierte Endenergie Kälte</t>
  </si>
  <si>
    <t>Bereitgestellte Energie</t>
  </si>
  <si>
    <t>Produzierter und bereitgestellter Strom</t>
  </si>
  <si>
    <t>Produzierte und bereitgestellte Wärme</t>
  </si>
  <si>
    <t>Produzierte und bereitgestellte Kälte</t>
  </si>
  <si>
    <t>Produzierte und selbst genutzte Energie Strom</t>
  </si>
  <si>
    <t>Produzierte und selbst genutzte Energie Wärme</t>
  </si>
  <si>
    <t>Produzierte und selbst genutzte Energie Kälte</t>
  </si>
  <si>
    <t>Selbstnutzung</t>
  </si>
  <si>
    <t>Geplanter Zeitpunkt der Zielerreichung "Klimaneutraler Gebäudebetrieb":</t>
  </si>
  <si>
    <t>Produzierter Strom</t>
  </si>
  <si>
    <t>Produzierte Wärme</t>
  </si>
  <si>
    <t>Produzierte Kälte</t>
  </si>
  <si>
    <t>Bereitgestellte Energiemenge</t>
  </si>
  <si>
    <t>Bilanzrahmen Konstruktion</t>
  </si>
  <si>
    <t>THG-Emissionen aus bereitgestellter Endenergie - Betrieb</t>
  </si>
  <si>
    <t>Dekarbonisierungspfad</t>
  </si>
  <si>
    <t>Bilanz der THG-Emissionen - Betrieb</t>
  </si>
  <si>
    <t>4.7. Bei Bilanzrahmen Betrieb und Konstruktion:
Summe zu kompensierender THG-Emissionen bis 2050 - Konstruktion</t>
  </si>
  <si>
    <t>4.8. Bei Bilanzrahmen Betrieb und Konstruktion:
Summe zu kompensierender THG-Emissionen bis 2050 - Betrieb</t>
  </si>
  <si>
    <t>4.9. Bei Bilanzrahmen Betrieb und Konstruktion:
Summe vermiedene THG-Emissionen bis 2050</t>
  </si>
  <si>
    <t>4.10. Bei Bilanzrahmen Betrieb und Konstruktion:
Bilanz THG-Emissionen bis 2050 
(Summe zu kompensierende abzüglich Summe vermiedene Emissionen)</t>
  </si>
  <si>
    <t>Summe zu kompensierender THG-Emissionen bis 2050 - Betrieb</t>
  </si>
  <si>
    <t>Summe zu kompensierender THG-Emissionen bis 2050 - Konstruktion</t>
  </si>
  <si>
    <t>Summe bis 2050</t>
  </si>
  <si>
    <t>Verbleibende zu kompensierende THG-Emissionen bis 2050</t>
  </si>
  <si>
    <t>Inhaltliche Voraussetzungen für Auszeichnung Klimapositiv (Bilanzrahmen Betrieb) vorliegend?</t>
  </si>
  <si>
    <t>Inhaltliche Voraussetzungen für Auszeichnung Klimapositiv (Bilanzrahmen Betrieb und Konstruktion) vorliegend?</t>
  </si>
  <si>
    <t>Einheit der adäquaten Bezugsfläche</t>
  </si>
  <si>
    <t>Einheit der adäquate Bezugsgröße</t>
  </si>
  <si>
    <t>Ermittlung des Startwerts für den Klimaschutzfahrplan (KSFP)</t>
  </si>
  <si>
    <t>oder gemittelt aus 3 Jahren (Dateneingabe Spalten F-H)</t>
  </si>
  <si>
    <t>Dies erfolgt entweder auf Basis von 1 Jahr (Dateneingabe in Spalte H)</t>
  </si>
  <si>
    <t>"Kälte" aus erneuerbaren Energien</t>
  </si>
  <si>
    <r>
      <t>Einheit [kgCO</t>
    </r>
    <r>
      <rPr>
        <vertAlign val="subscript"/>
        <sz val="10"/>
        <rFont val="Arial"/>
        <family val="2"/>
      </rPr>
      <t>2eq</t>
    </r>
    <r>
      <rPr>
        <sz val="10"/>
        <rFont val="Arial"/>
        <family val="2"/>
      </rPr>
      <t>/kWh]</t>
    </r>
  </si>
  <si>
    <r>
      <t>CO</t>
    </r>
    <r>
      <rPr>
        <b/>
        <vertAlign val="subscript"/>
        <sz val="10"/>
        <rFont val="Arial"/>
        <family val="2"/>
      </rPr>
      <t>2</t>
    </r>
    <r>
      <rPr>
        <b/>
        <sz val="10"/>
        <rFont val="Arial"/>
        <family val="2"/>
      </rPr>
      <t>-Äquivalent</t>
    </r>
  </si>
  <si>
    <t>Hinweis: ÖKOBAUDAT-Datenbank</t>
  </si>
  <si>
    <t>Stand: 19.02.2020</t>
  </si>
  <si>
    <t>Quelle:</t>
  </si>
  <si>
    <t>Institut für Wohnen und Umwelt (IWU)</t>
  </si>
  <si>
    <t>DGNB in Zusammenarbeit mit</t>
  </si>
  <si>
    <t>[TT.MM.JJJJ]</t>
  </si>
  <si>
    <t>[MM.JJJJ - MM.JJJJ]</t>
  </si>
  <si>
    <t>Endenergie aus Hackschnitzeln</t>
  </si>
  <si>
    <t>Endenergie aus Holzpellets</t>
  </si>
  <si>
    <t>Endenergie aus Gas Brennwert</t>
  </si>
  <si>
    <t>Endenergie aus Gas Niedertemperatur</t>
  </si>
  <si>
    <t>Endenergie Fernwärme (120-400 kW)</t>
  </si>
  <si>
    <t>Endenergie aus Biogas-Mix Deutschland Brennwert</t>
  </si>
  <si>
    <t>Endenergie aus Biogas-Mix Deutschland Niedertemperatur</t>
  </si>
  <si>
    <t>Endenergie aus Öl Niedertemperatur und Brennwert</t>
  </si>
  <si>
    <t>derzeit keine Eingabe notwendig</t>
  </si>
  <si>
    <t>System Gebäude im Betrieb, Version 2020</t>
  </si>
  <si>
    <t>Verbesserung gegenüber dem Vorjahr?
(mindestens 1 % Verbesserung gegenüber dem Vorjahr)</t>
  </si>
  <si>
    <t>ENV1-B Indikator 6: Bewertung der Performance</t>
  </si>
  <si>
    <t>Interner Jahreszielwert erfüllt?
(Bilanz der THG-Emissionen liegt unter Dekarbonisierungspfad)</t>
  </si>
  <si>
    <t>Bitte Gruppierung der Zeilen 290 bis 300 einblenden</t>
  </si>
  <si>
    <t>Bitte Gruppierung der Zeilen 280 bis 284 einblenden</t>
  </si>
  <si>
    <t>Dieses Projekt wurde gefördert durch das Umweltbundesamt und das Bundesministerium für Umwelt, Naturschutz und nukleare Sicherheit.
Die Mittelbereitstellung erfolgt auf Beschluss des Deutschen Bundestages.</t>
  </si>
  <si>
    <r>
      <rPr>
        <b/>
        <sz val="10"/>
        <color theme="1"/>
        <rFont val="Arial"/>
        <family val="2"/>
      </rPr>
      <t>Hinweis:</t>
    </r>
    <r>
      <rPr>
        <sz val="10"/>
        <color theme="1"/>
        <rFont val="Arial"/>
        <family val="2"/>
      </rPr>
      <t xml:space="preserve">
Für die Anwendung des DGNB System "Gebäude im Betrieb" (Betrachtung 3 Jahre) bitte Gruppierung der Spalten F-H einblenden.</t>
    </r>
  </si>
  <si>
    <t>Bitte Gruppierung der Zeilen 205 bis 214 einblenden</t>
  </si>
  <si>
    <t>Bitte Gruppierung der Zeilen 20 bis 22 einblenden</t>
  </si>
  <si>
    <t>Förderhinweis
(Stand 4.4.2018):</t>
  </si>
  <si>
    <t>Alle Rechte vorbehalten. Alle Angaben wurden mit größter Sorgfalt erarbeitet und zusammengestellt. Für die Richtigkeit und Vollständigkeit des Inhalts sowie für zwischenzeitliche Änderungen übernimmt die DGNB keine Gewähr.</t>
  </si>
  <si>
    <r>
      <t>CO</t>
    </r>
    <r>
      <rPr>
        <b/>
        <vertAlign val="subscript"/>
        <sz val="18"/>
        <color theme="0"/>
        <rFont val="Arial"/>
        <family val="2"/>
      </rPr>
      <t>2</t>
    </r>
    <r>
      <rPr>
        <b/>
        <sz val="18"/>
        <color theme="0"/>
        <rFont val="Arial"/>
        <family val="2"/>
      </rPr>
      <t>-Bilanzierungsrechner zur Anwendung des von der DGNB veröffentlichten
Rahmenwerks für "Klimaneutrale Gebäude und Standorte"
und des DGNB Systems für Gebäude im Betrieb, Version 2020</t>
    </r>
  </si>
  <si>
    <r>
      <rPr>
        <b/>
        <sz val="10"/>
        <rFont val="Arial"/>
        <family val="2"/>
      </rPr>
      <t>Hinweise zur Nutzung des Tools:</t>
    </r>
    <r>
      <rPr>
        <sz val="10"/>
        <rFont val="Arial"/>
        <family val="2"/>
      </rPr>
      <t xml:space="preserve">
Dieses Tool wird als Hilfestellung für die Berechnung von Energie- und CO</t>
    </r>
    <r>
      <rPr>
        <vertAlign val="subscript"/>
        <sz val="10"/>
        <rFont val="Arial"/>
        <family val="2"/>
      </rPr>
      <t>2</t>
    </r>
    <r>
      <rPr>
        <sz val="10"/>
        <rFont val="Arial"/>
        <family val="2"/>
      </rPr>
      <t>-Kennwerten gemäß Rahmenwerk kostenfrei von der DGNB zur Verfügung gestellt. Die DGNB übernimmt keine Haftung für die Korrektheit der Berechnung. Die Nutzung des Tools sowie die Eingabe von Daten erfordert die Kenntnis und das Verständnis der im Rahmenwerk für "Klimaneutrale Gebäude und Standorte" beschriebenen Grundlagen. Die Verantwortung für eine korrekte Nutzung des Tools liegt beim Anwender. Die Verantwortung für eine korrekte Einreichung zur Zertifizierung im DGNB System für Gebäude im Betrieb, Version 2020 liegt beim Auditor.</t>
    </r>
  </si>
  <si>
    <r>
      <rPr>
        <b/>
        <u/>
        <sz val="10"/>
        <color theme="1"/>
        <rFont val="Arial"/>
        <family val="2"/>
      </rPr>
      <t>Wichtiger Hinweis bei Verwendung von Ökostrom:</t>
    </r>
    <r>
      <rPr>
        <sz val="10"/>
        <color theme="1"/>
        <rFont val="Arial"/>
        <family val="2"/>
      </rPr>
      <t xml:space="preserve">
Gemäß Rahmenwerk kann Ökostrom nur als </t>
    </r>
    <r>
      <rPr>
        <u/>
        <sz val="10"/>
        <color theme="1"/>
        <rFont val="Arial"/>
        <family val="2"/>
      </rPr>
      <t>letzte</t>
    </r>
    <r>
      <rPr>
        <sz val="10"/>
        <color theme="1"/>
        <rFont val="Arial"/>
        <family val="2"/>
      </rPr>
      <t xml:space="preserve"> Maßnahme im Klimaschutzfahrplan angewendet werden, wenn </t>
    </r>
    <r>
      <rPr>
        <u/>
        <sz val="10"/>
        <color theme="1"/>
        <rFont val="Arial"/>
        <family val="2"/>
      </rPr>
      <t>durch diesen Schritt eine klimaneutrale CO2-Bilanz erreicht</t>
    </r>
    <r>
      <rPr>
        <sz val="10"/>
        <color theme="1"/>
        <rFont val="Arial"/>
        <family val="2"/>
      </rPr>
      <t xml:space="preserve"> wird.</t>
    </r>
  </si>
  <si>
    <t>Stand: 19.3.2020</t>
  </si>
  <si>
    <t>Nach außerhalb bereitgestellte Endenergie</t>
  </si>
  <si>
    <t>Erforderlich zur Berechnung des Eigenversorgungsanteils.</t>
  </si>
  <si>
    <t>Ermittlung der Verbrauchsdaten in Tabellenblatt  'ANNEX 3 Teilenergiekennwerte'.</t>
  </si>
  <si>
    <t>Gemäß Rahmenwerk: 
Verursachte Treibhausgasemissionen aus dem Energiebezug („Import“).</t>
  </si>
  <si>
    <t>Ja</t>
  </si>
  <si>
    <t>Nein</t>
  </si>
  <si>
    <t>Strom-Mix Österreich</t>
  </si>
  <si>
    <t>ÖGNI v2020</t>
  </si>
  <si>
    <t>Strom-Mix Österreich 2020</t>
  </si>
  <si>
    <t>Strom-Mix Österreich 2014</t>
  </si>
  <si>
    <t>Strom-Mix Österreich 2030</t>
  </si>
  <si>
    <t>Strom-Mix Österreich 2050</t>
  </si>
  <si>
    <t>Strom-Mix Österreich 2015</t>
  </si>
  <si>
    <t>Strom-Mix Österreich 2016</t>
  </si>
  <si>
    <t>Strom-Mix Österreich 2017</t>
  </si>
  <si>
    <t>Strom-Mix Österreich 2018</t>
  </si>
  <si>
    <t>Strom-Mix Österreich 2019</t>
  </si>
  <si>
    <t>Strom-Mix Österreich 2021</t>
  </si>
  <si>
    <t>Strom-Mix Österreich 2022</t>
  </si>
  <si>
    <t>Strom-Mix Österreich 2023</t>
  </si>
  <si>
    <t>Strom-Mix Österreich 2024</t>
  </si>
  <si>
    <t>Strom-Mix Österreich 2025</t>
  </si>
  <si>
    <t>Strom-Mix Österreich 2026</t>
  </si>
  <si>
    <t>Strom-Mix Österreich 2027</t>
  </si>
  <si>
    <t>Strom-Mix Österreich 2028</t>
  </si>
  <si>
    <t>Strom-Mix Österreich 2029</t>
  </si>
  <si>
    <t>Strom-Mix Österreich 2031</t>
  </si>
  <si>
    <t>Strom-Mix Österreich 2032</t>
  </si>
  <si>
    <t>Strom-Mix Österreich 2033</t>
  </si>
  <si>
    <t>Strom-Mix Österreich 2034</t>
  </si>
  <si>
    <t>Strom-Mix Österreich 2035</t>
  </si>
  <si>
    <t>Strom-Mix Österreich 2036</t>
  </si>
  <si>
    <t>Strom-Mix Österreich 2037</t>
  </si>
  <si>
    <t>Strom-Mix Österreich 2038</t>
  </si>
  <si>
    <t>Strom-Mix Österreich 2039</t>
  </si>
  <si>
    <t>Strom-Mix Österreich 2040</t>
  </si>
  <si>
    <t>Strom-Mix Österreich 2041</t>
  </si>
  <si>
    <t>Strom-Mix Österreich 2042</t>
  </si>
  <si>
    <t>Strom-Mix Österreich 2043</t>
  </si>
  <si>
    <t>Strom-Mix Österreich 2044</t>
  </si>
  <si>
    <t>Strom-Mix Österreich 2045</t>
  </si>
  <si>
    <t>Strom-Mix Österreich 2046</t>
  </si>
  <si>
    <t>Strom-Mix Österreich 2047</t>
  </si>
  <si>
    <t>Strom-Mix Österreich 2048</t>
  </si>
  <si>
    <t>Strom-Mix Österreich 2049</t>
  </si>
  <si>
    <t>Strom-Mix Österreich: Jahresspezifische Werte / Werte für zukünftige Szenarien</t>
  </si>
  <si>
    <t>Endenergie Fernwärme-Mix Österreich</t>
  </si>
  <si>
    <t>Endenergie Fernkältemix-Mix Österreich</t>
  </si>
  <si>
    <t>siehe Strom-Mix Österreich</t>
  </si>
  <si>
    <t>„Nettoraumfläche“ (NRF) nach ÖNORM B 1800</t>
  </si>
  <si>
    <t>„Bruttogeschossfläche“ (BGF) nach ÖNORM B 1800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</si>
</sst>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164" formatCode="@\ *."/>
    <numFmt numFmtId="165" formatCode="\ \ \ \ \ \ \ \ \ \ @\ *."/>
    <numFmt numFmtId="166" formatCode="\ \ \ \ \ \ \ \ \ \ \ \ @\ *."/>
    <numFmt numFmtId="167" formatCode="\ \ \ \ \ \ \ \ \ \ \ \ @"/>
    <numFmt numFmtId="168" formatCode="\ \ \ \ \ \ \ \ \ \ \ \ \ @\ *."/>
    <numFmt numFmtId="169" formatCode="\ @\ *."/>
    <numFmt numFmtId="170" formatCode="\ @"/>
    <numFmt numFmtId="171" formatCode="\ \ @\ *."/>
    <numFmt numFmtId="172" formatCode="\ \ @"/>
    <numFmt numFmtId="173" formatCode="\ \ \ @\ *."/>
    <numFmt numFmtId="174" formatCode="\ \ \ @"/>
    <numFmt numFmtId="175" formatCode="\ \ \ \ @\ *."/>
    <numFmt numFmtId="176" formatCode="\ \ \ \ @"/>
    <numFmt numFmtId="177" formatCode="\ \ \ \ \ \ @\ *."/>
    <numFmt numFmtId="178" formatCode="\ \ \ \ \ \ @"/>
    <numFmt numFmtId="179" formatCode="\ \ \ \ \ \ \ @\ *."/>
    <numFmt numFmtId="180" formatCode="\ \ \ \ \ \ \ \ \ @\ *."/>
    <numFmt numFmtId="181" formatCode="\ \ \ \ \ \ \ \ \ @"/>
    <numFmt numFmtId="182" formatCode="#,##0.00\ &quot;Gg&quot;"/>
    <numFmt numFmtId="183" formatCode="#,##0.00\ &quot;kg&quot;"/>
    <numFmt numFmtId="184" formatCode="#,##0.00\ &quot;kt&quot;"/>
    <numFmt numFmtId="185" formatCode="#,##0.00\ &quot;Stck&quot;"/>
    <numFmt numFmtId="186" formatCode="#,##0.00\ &quot;Stk&quot;"/>
    <numFmt numFmtId="187" formatCode="#,##0.00\ &quot;T.Stk&quot;"/>
    <numFmt numFmtId="188" formatCode="#,##0.00\ &quot;TJ&quot;"/>
    <numFmt numFmtId="189" formatCode="#,##0.00\ &quot;TStk&quot;"/>
    <numFmt numFmtId="190" formatCode="yyyy"/>
    <numFmt numFmtId="191" formatCode="_-* #,##0.00\ [$€]_-;\-* #,##0.00\ [$€]_-;_-* &quot;-&quot;??\ [$€]_-;_-@_-"/>
    <numFmt numFmtId="192" formatCode="#,##0.0000"/>
    <numFmt numFmtId="193" formatCode="0.000"/>
    <numFmt numFmtId="194" formatCode="0.0000"/>
    <numFmt numFmtId="195" formatCode="0.0"/>
    <numFmt numFmtId="196" formatCode="#,##0.0"/>
    <numFmt numFmtId="197" formatCode="0.0%"/>
  </numFmts>
  <fonts count="50">
    <font>
      <sz val="10"/>
      <color theme="1"/>
      <name val="Arial"/>
      <family val="2"/>
    </font>
    <font>
      <sz val="11"/>
      <color theme="1"/>
      <name val="Calibri"/>
      <family val="2"/>
      <scheme val="minor"/>
    </font>
    <font>
      <sz val="10"/>
      <name val="Arial"/>
      <family val="2"/>
    </font>
    <font>
      <sz val="8"/>
      <name val="Arial"/>
      <family val="2"/>
    </font>
    <font>
      <sz val="7"/>
      <name val="Letter Gothic CE"/>
      <family val="3"/>
      <charset val="238"/>
    </font>
    <font>
      <sz val="7"/>
      <name val="Arial"/>
      <family val="2"/>
    </font>
    <font>
      <sz val="9"/>
      <name val="Times New Roman"/>
      <family val="1"/>
    </font>
    <font>
      <b/>
      <sz val="9"/>
      <name val="Times New Roman"/>
      <family val="1"/>
    </font>
    <font>
      <b/>
      <sz val="12"/>
      <name val="Times New Roman"/>
      <family val="1"/>
    </font>
    <font>
      <sz val="8"/>
      <name val="Helvetica"/>
      <family val="2"/>
    </font>
    <font>
      <vertAlign val="subscript"/>
      <sz val="10"/>
      <color theme="1"/>
      <name val="Arial"/>
      <family val="2"/>
    </font>
    <font>
      <sz val="10"/>
      <color rgb="FFFF0000"/>
      <name val="Arial"/>
      <family val="2"/>
    </font>
    <font>
      <b/>
      <sz val="10"/>
      <name val="Arial"/>
      <family val="2"/>
    </font>
    <font>
      <b/>
      <sz val="10"/>
      <color theme="1"/>
      <name val="Arial"/>
      <family val="2"/>
    </font>
    <font>
      <b/>
      <u/>
      <sz val="10"/>
      <color theme="1"/>
      <name val="Arial"/>
      <family val="2"/>
    </font>
    <font>
      <sz val="10"/>
      <color theme="1"/>
      <name val="Arial"/>
      <family val="2"/>
    </font>
    <font>
      <sz val="10"/>
      <color theme="0"/>
      <name val="Arial"/>
      <family val="2"/>
    </font>
    <font>
      <sz val="9"/>
      <color theme="1"/>
      <name val="Arial"/>
      <family val="2"/>
    </font>
    <font>
      <i/>
      <sz val="10"/>
      <color theme="1"/>
      <name val="Arial"/>
      <family val="2"/>
    </font>
    <font>
      <vertAlign val="subscript"/>
      <sz val="9"/>
      <color theme="1"/>
      <name val="Arial"/>
      <family val="2"/>
    </font>
    <font>
      <u/>
      <sz val="12"/>
      <color theme="1"/>
      <name val="Arial"/>
      <family val="2"/>
    </font>
    <font>
      <b/>
      <sz val="10"/>
      <color rgb="FFFF0000"/>
      <name val="Arial"/>
      <family val="2"/>
    </font>
    <font>
      <b/>
      <sz val="14"/>
      <color theme="0"/>
      <name val="Arial"/>
      <family val="2"/>
    </font>
    <font>
      <b/>
      <sz val="18"/>
      <color theme="0"/>
      <name val="Arial"/>
      <family val="2"/>
    </font>
    <font>
      <b/>
      <sz val="10"/>
      <color theme="0"/>
      <name val="Arial"/>
      <family val="2"/>
    </font>
    <font>
      <sz val="11"/>
      <color theme="1"/>
      <name val="Arial"/>
      <family val="2"/>
    </font>
    <font>
      <vertAlign val="superscript"/>
      <sz val="9"/>
      <color theme="1"/>
      <name val="Arial"/>
      <family val="2"/>
    </font>
    <font>
      <b/>
      <i/>
      <sz val="10"/>
      <color theme="1"/>
      <name val="Arial"/>
      <family val="2"/>
    </font>
    <font>
      <sz val="9"/>
      <color rgb="FFFF0000"/>
      <name val="Arial"/>
      <family val="2"/>
    </font>
    <font>
      <b/>
      <sz val="14"/>
      <color theme="1"/>
      <name val="Arial"/>
      <family val="2"/>
    </font>
    <font>
      <sz val="14"/>
      <color theme="1"/>
      <name val="Arial"/>
      <family val="2"/>
    </font>
    <font>
      <sz val="10"/>
      <color rgb="FF0070C0"/>
      <name val="Arial"/>
      <family val="2"/>
    </font>
    <font>
      <b/>
      <sz val="12"/>
      <color theme="1"/>
      <name val="Arial"/>
      <family val="2"/>
    </font>
    <font>
      <b/>
      <sz val="10"/>
      <color rgb="FF0070C0"/>
      <name val="Arial"/>
      <family val="2"/>
    </font>
    <font>
      <b/>
      <vertAlign val="subscript"/>
      <sz val="10"/>
      <name val="Arial"/>
      <family val="2"/>
    </font>
    <font>
      <u/>
      <sz val="10"/>
      <color theme="10"/>
      <name val="Arial"/>
      <family val="2"/>
    </font>
    <font>
      <u/>
      <sz val="10"/>
      <color theme="1"/>
      <name val="Arial"/>
      <family val="2"/>
    </font>
    <font>
      <u/>
      <sz val="9"/>
      <color theme="1"/>
      <name val="Arial"/>
      <family val="2"/>
    </font>
    <font>
      <i/>
      <u/>
      <sz val="12"/>
      <color theme="1"/>
      <name val="Arial"/>
      <family val="2"/>
    </font>
    <font>
      <sz val="9"/>
      <color indexed="81"/>
      <name val="Tahoma"/>
      <family val="2"/>
    </font>
    <font>
      <b/>
      <u/>
      <sz val="12"/>
      <color theme="1"/>
      <name val="Arial"/>
      <family val="2"/>
    </font>
    <font>
      <sz val="9"/>
      <color indexed="81"/>
      <name val="Segoe UI"/>
      <family val="2"/>
    </font>
    <font>
      <b/>
      <sz val="9"/>
      <color indexed="81"/>
      <name val="Segoe UI"/>
      <family val="2"/>
    </font>
    <font>
      <b/>
      <sz val="9"/>
      <color indexed="81"/>
      <name val="Segoe UI"/>
      <charset val="1"/>
    </font>
    <font>
      <sz val="9"/>
      <name val="Arial"/>
      <family val="2"/>
    </font>
    <font>
      <b/>
      <u/>
      <sz val="12"/>
      <name val="Arial"/>
      <family val="2"/>
    </font>
    <font>
      <vertAlign val="subscript"/>
      <sz val="10"/>
      <name val="Arial"/>
      <family val="2"/>
    </font>
    <font>
      <b/>
      <sz val="9"/>
      <color theme="1"/>
      <name val="Arial"/>
      <family val="2"/>
    </font>
    <font>
      <sz val="10"/>
      <color theme="0" tint="-0.499984740745262"/>
      <name val="Arial"/>
      <family val="2"/>
    </font>
    <font>
      <b/>
      <vertAlign val="subscript"/>
      <sz val="18"/>
      <color theme="0"/>
      <name val="Arial"/>
      <family val="2"/>
    </font>
  </fonts>
  <fills count="15">
    <fill>
      <patternFill patternType="none"/>
    </fill>
    <fill>
      <patternFill patternType="gray125"/>
    </fill>
    <fill>
      <patternFill patternType="solid">
        <fgColor indexed="22"/>
        <bgColor indexed="64"/>
      </patternFill>
    </fill>
    <fill>
      <patternFill patternType="darkTrellis"/>
    </fill>
    <fill>
      <patternFill patternType="solid">
        <fgColor rgb="FF007C92"/>
        <bgColor indexed="64"/>
      </patternFill>
    </fill>
    <fill>
      <patternFill patternType="solid">
        <fgColor theme="0"/>
        <bgColor indexed="64"/>
      </patternFill>
    </fill>
    <fill>
      <patternFill patternType="solid">
        <fgColor rgb="FFA5D867"/>
        <bgColor indexed="64"/>
      </patternFill>
    </fill>
    <fill>
      <patternFill patternType="solid">
        <fgColor rgb="FFDBE5F0"/>
        <bgColor indexed="64"/>
      </patternFill>
    </fill>
    <fill>
      <patternFill patternType="solid">
        <fgColor rgb="FFFED100"/>
        <bgColor indexed="64"/>
      </patternFill>
    </fill>
    <fill>
      <patternFill patternType="solid">
        <fgColor rgb="FFD5E1EF"/>
        <bgColor indexed="64"/>
      </patternFill>
    </fill>
    <fill>
      <patternFill patternType="solid">
        <fgColor rgb="FF3C4981"/>
        <bgColor indexed="64"/>
      </patternFill>
    </fill>
    <fill>
      <patternFill patternType="solid">
        <fgColor theme="0" tint="-4.9989318521683403E-2"/>
        <bgColor indexed="64"/>
      </patternFill>
    </fill>
    <fill>
      <patternFill patternType="solid">
        <fgColor rgb="FFD2D2D2"/>
        <bgColor indexed="64"/>
      </patternFill>
    </fill>
    <fill>
      <patternFill patternType="solid">
        <fgColor rgb="FFD47600"/>
        <bgColor indexed="64"/>
      </patternFill>
    </fill>
    <fill>
      <patternFill patternType="solid">
        <fgColor rgb="FF4DAA5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8"/>
      </top>
      <bottom style="thin">
        <color indexed="8"/>
      </bottom>
      <diagonal style="thin">
        <color indexed="64"/>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bottom/>
      <diagonal/>
    </border>
    <border>
      <left style="thin">
        <color auto="1"/>
      </left>
      <right/>
      <top/>
      <bottom/>
      <diagonal/>
    </border>
    <border>
      <left/>
      <right/>
      <top style="thin">
        <color indexed="64"/>
      </top>
      <bottom style="medium">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s>
  <cellStyleXfs count="51">
    <xf numFmtId="0" fontId="0" fillId="0" borderId="0"/>
    <xf numFmtId="0" fontId="1" fillId="0" borderId="0"/>
    <xf numFmtId="0" fontId="2" fillId="0" borderId="0"/>
    <xf numFmtId="164" fontId="3" fillId="0" borderId="0"/>
    <xf numFmtId="49" fontId="3" fillId="0" borderId="0"/>
    <xf numFmtId="165" fontId="3" fillId="0" borderId="0">
      <alignment horizontal="center"/>
    </xf>
    <xf numFmtId="166" fontId="3" fillId="0" borderId="0"/>
    <xf numFmtId="167" fontId="3" fillId="0" borderId="0"/>
    <xf numFmtId="168" fontId="3" fillId="0" borderId="0"/>
    <xf numFmtId="169" fontId="3" fillId="0" borderId="0"/>
    <xf numFmtId="170" fontId="4" fillId="0" borderId="0"/>
    <xf numFmtId="171" fontId="5" fillId="0" borderId="0"/>
    <xf numFmtId="172" fontId="4" fillId="0" borderId="0"/>
    <xf numFmtId="49" fontId="6" fillId="0" borderId="1" applyNumberFormat="0" applyFont="0" applyFill="0" applyBorder="0" applyProtection="0">
      <alignment horizontal="left" vertical="center" indent="2"/>
    </xf>
    <xf numFmtId="173" fontId="3" fillId="0" borderId="0"/>
    <xf numFmtId="174" fontId="3" fillId="0" borderId="0"/>
    <xf numFmtId="175" fontId="3" fillId="0" borderId="0"/>
    <xf numFmtId="176" fontId="4" fillId="0" borderId="0"/>
    <xf numFmtId="49" fontId="6" fillId="0" borderId="2" applyNumberFormat="0" applyFont="0" applyFill="0" applyBorder="0" applyProtection="0">
      <alignment horizontal="left" vertical="center" indent="5"/>
    </xf>
    <xf numFmtId="177" fontId="3" fillId="0" borderId="0">
      <alignment horizontal="center"/>
    </xf>
    <xf numFmtId="178" fontId="3" fillId="0" borderId="0">
      <alignment horizontal="center"/>
    </xf>
    <xf numFmtId="179" fontId="3" fillId="0" borderId="0">
      <alignment horizontal="center"/>
    </xf>
    <xf numFmtId="180" fontId="3" fillId="0" borderId="0">
      <alignment horizontal="center"/>
    </xf>
    <xf numFmtId="181" fontId="3" fillId="0" borderId="0">
      <alignment horizontal="center"/>
    </xf>
    <xf numFmtId="0" fontId="2" fillId="0" borderId="0" applyFont="0" applyFill="0" applyBorder="0" applyAlignment="0" applyProtection="0"/>
    <xf numFmtId="182" fontId="2" fillId="0" borderId="3" applyFont="0" applyFill="0" applyBorder="0" applyAlignment="0" applyProtection="0">
      <alignment horizontal="left"/>
    </xf>
    <xf numFmtId="183" fontId="2" fillId="0" borderId="3" applyFont="0" applyFill="0" applyBorder="0" applyAlignment="0" applyProtection="0">
      <alignment horizontal="left"/>
    </xf>
    <xf numFmtId="184" fontId="2" fillId="0" borderId="3" applyFont="0" applyFill="0" applyBorder="0" applyAlignment="0" applyProtection="0">
      <alignment horizontal="left"/>
    </xf>
    <xf numFmtId="0" fontId="2" fillId="0" borderId="0" applyFont="0" applyFill="0" applyBorder="0" applyAlignment="0" applyProtection="0"/>
    <xf numFmtId="0" fontId="2" fillId="0" borderId="0" applyFont="0" applyFill="0" applyBorder="0" applyAlignment="0" applyProtection="0">
      <alignment horizontal="left"/>
    </xf>
    <xf numFmtId="185" fontId="2" fillId="0" borderId="3" applyFont="0" applyFill="0" applyBorder="0" applyAlignment="0" applyProtection="0">
      <alignment horizontal="left"/>
    </xf>
    <xf numFmtId="186" fontId="2" fillId="0" borderId="3" applyFont="0" applyFill="0" applyBorder="0" applyAlignment="0" applyProtection="0">
      <alignment horizontal="left"/>
    </xf>
    <xf numFmtId="187" fontId="2" fillId="0" borderId="3" applyFont="0" applyFill="0" applyBorder="0" applyAlignment="0" applyProtection="0">
      <alignment horizontal="left"/>
    </xf>
    <xf numFmtId="188" fontId="2" fillId="0" borderId="3" applyFont="0" applyFill="0" applyBorder="0" applyAlignment="0" applyProtection="0">
      <alignment horizontal="left"/>
    </xf>
    <xf numFmtId="189" fontId="2" fillId="0" borderId="3" applyFont="0" applyFill="0" applyBorder="0" applyAlignment="0" applyProtection="0">
      <alignment horizontal="left"/>
    </xf>
    <xf numFmtId="190" fontId="2" fillId="0" borderId="3" applyFont="0" applyFill="0" applyBorder="0" applyAlignment="0" applyProtection="0">
      <alignment horizontal="left"/>
    </xf>
    <xf numFmtId="4" fontId="7" fillId="0" borderId="4" applyFill="0" applyBorder="0" applyProtection="0">
      <alignment horizontal="right" vertical="center"/>
    </xf>
    <xf numFmtId="191" fontId="2" fillId="0" borderId="0" applyFont="0" applyFill="0" applyBorder="0" applyAlignment="0" applyProtection="0"/>
    <xf numFmtId="0" fontId="8" fillId="0" borderId="0" applyNumberFormat="0" applyFill="0" applyBorder="0" applyAlignment="0" applyProtection="0"/>
    <xf numFmtId="164" fontId="4" fillId="0" borderId="0"/>
    <xf numFmtId="4" fontId="6" fillId="0" borderId="1" applyFill="0" applyBorder="0" applyProtection="0">
      <alignment horizontal="right" vertical="center"/>
    </xf>
    <xf numFmtId="49" fontId="7" fillId="0" borderId="1" applyNumberFormat="0" applyFill="0" applyBorder="0" applyProtection="0">
      <alignment horizontal="left" vertical="center"/>
    </xf>
    <xf numFmtId="0" fontId="6" fillId="0" borderId="1" applyNumberFormat="0" applyFill="0" applyAlignment="0" applyProtection="0"/>
    <xf numFmtId="0" fontId="9" fillId="2" borderId="0" applyNumberFormat="0" applyFont="0" applyBorder="0" applyAlignment="0" applyProtection="0"/>
    <xf numFmtId="0" fontId="2" fillId="0" borderId="0"/>
    <xf numFmtId="49" fontId="4" fillId="0" borderId="0"/>
    <xf numFmtId="192" fontId="6" fillId="3" borderId="1" applyNumberFormat="0" applyFont="0" applyBorder="0" applyAlignment="0" applyProtection="0">
      <alignment horizontal="right" vertical="center"/>
    </xf>
    <xf numFmtId="0" fontId="6" fillId="0" borderId="0"/>
    <xf numFmtId="0" fontId="2" fillId="0" borderId="0"/>
    <xf numFmtId="9" fontId="15" fillId="0" borderId="0" applyFont="0" applyFill="0" applyBorder="0" applyAlignment="0" applyProtection="0"/>
    <xf numFmtId="0" fontId="35" fillId="0" borderId="0" applyNumberFormat="0" applyFill="0" applyBorder="0" applyAlignment="0" applyProtection="0"/>
  </cellStyleXfs>
  <cellXfs count="774">
    <xf numFmtId="0" fontId="0" fillId="0" borderId="0" xfId="0"/>
    <xf numFmtId="0" fontId="22" fillId="4" borderId="0" xfId="0" applyFont="1" applyFill="1" applyAlignment="1">
      <alignment horizontal="left" indent="1"/>
    </xf>
    <xf numFmtId="0" fontId="22" fillId="4" borderId="0" xfId="0" applyFont="1" applyFill="1" applyAlignment="1">
      <alignment horizontal="left" vertical="top" indent="2"/>
    </xf>
    <xf numFmtId="0" fontId="11" fillId="4" borderId="0" xfId="0" applyFont="1" applyFill="1"/>
    <xf numFmtId="0" fontId="30" fillId="0" borderId="0" xfId="0" applyFont="1" applyAlignment="1">
      <alignment vertical="center"/>
    </xf>
    <xf numFmtId="0" fontId="0" fillId="11" borderId="0" xfId="0" applyFill="1"/>
    <xf numFmtId="0" fontId="13" fillId="11" borderId="0" xfId="0" applyFont="1" applyFill="1"/>
    <xf numFmtId="0" fontId="0" fillId="0" borderId="0" xfId="0" applyAlignment="1">
      <alignment vertical="top" wrapText="1"/>
    </xf>
    <xf numFmtId="0" fontId="0" fillId="5" borderId="0" xfId="0" applyFill="1" applyAlignment="1">
      <alignment horizontal="left"/>
    </xf>
    <xf numFmtId="196" fontId="0" fillId="6" borderId="2" xfId="0" applyNumberFormat="1" applyFill="1" applyBorder="1" applyAlignment="1" applyProtection="1">
      <alignment horizontal="center" vertical="center"/>
      <protection locked="0"/>
    </xf>
    <xf numFmtId="0" fontId="16" fillId="13" borderId="0" xfId="0" applyFont="1" applyFill="1"/>
    <xf numFmtId="0" fontId="36" fillId="5" borderId="0" xfId="0" applyFont="1" applyFill="1"/>
    <xf numFmtId="0" fontId="0" fillId="0" borderId="0" xfId="0"/>
    <xf numFmtId="0" fontId="16" fillId="4" borderId="0" xfId="0" applyFont="1" applyFill="1"/>
    <xf numFmtId="0" fontId="0" fillId="5" borderId="0" xfId="0" applyFill="1"/>
    <xf numFmtId="0" fontId="16" fillId="5" borderId="0" xfId="0" applyFont="1" applyFill="1"/>
    <xf numFmtId="0" fontId="13" fillId="5" borderId="0" xfId="0" applyFont="1" applyFill="1"/>
    <xf numFmtId="0" fontId="0" fillId="4" borderId="0" xfId="0" applyFill="1"/>
    <xf numFmtId="0" fontId="0" fillId="5" borderId="7" xfId="0" applyFill="1" applyBorder="1"/>
    <xf numFmtId="0" fontId="36" fillId="5" borderId="0" xfId="0" applyFont="1" applyFill="1" applyBorder="1"/>
    <xf numFmtId="0" fontId="16" fillId="13" borderId="0" xfId="0" applyFont="1" applyFill="1" applyBorder="1" applyAlignment="1">
      <alignment horizontal="left"/>
    </xf>
    <xf numFmtId="0" fontId="13" fillId="0" borderId="0" xfId="0" applyFont="1"/>
    <xf numFmtId="0" fontId="16" fillId="13" borderId="0" xfId="0" applyFont="1" applyFill="1" applyAlignment="1">
      <alignment horizontal="left"/>
    </xf>
    <xf numFmtId="0" fontId="16" fillId="4" borderId="0" xfId="0" applyFont="1" applyFill="1" applyAlignment="1">
      <alignment horizontal="left"/>
    </xf>
    <xf numFmtId="0" fontId="0" fillId="5" borderId="7" xfId="0" applyFill="1" applyBorder="1" applyAlignment="1">
      <alignment horizontal="left"/>
    </xf>
    <xf numFmtId="0" fontId="0" fillId="11" borderId="0" xfId="0" applyFill="1" applyAlignment="1">
      <alignment horizontal="left"/>
    </xf>
    <xf numFmtId="0" fontId="16" fillId="4" borderId="39" xfId="0" applyFont="1" applyFill="1" applyBorder="1" applyAlignment="1">
      <alignment horizontal="left"/>
    </xf>
    <xf numFmtId="0" fontId="36" fillId="5" borderId="0" xfId="0" applyFont="1" applyFill="1" applyAlignment="1">
      <alignment horizontal="left"/>
    </xf>
    <xf numFmtId="1" fontId="16" fillId="4" borderId="39" xfId="0" applyNumberFormat="1" applyFont="1" applyFill="1" applyBorder="1" applyAlignment="1">
      <alignment horizontal="left"/>
    </xf>
    <xf numFmtId="0" fontId="18" fillId="0" borderId="0" xfId="0" applyFont="1" applyAlignment="1">
      <alignment horizontal="left" vertical="center" wrapText="1"/>
    </xf>
    <xf numFmtId="0" fontId="23" fillId="4" borderId="0" xfId="0" applyFont="1" applyFill="1" applyAlignment="1" applyProtection="1">
      <alignment vertical="center" wrapText="1"/>
    </xf>
    <xf numFmtId="0" fontId="16" fillId="4" borderId="0" xfId="0" applyFont="1" applyFill="1" applyProtection="1"/>
    <xf numFmtId="0" fontId="0" fillId="5" borderId="0" xfId="0" applyFill="1" applyProtection="1"/>
    <xf numFmtId="0" fontId="0" fillId="5" borderId="0" xfId="0" applyFill="1" applyBorder="1" applyProtection="1"/>
    <xf numFmtId="0" fontId="0" fillId="5" borderId="49" xfId="0" applyFill="1" applyBorder="1" applyProtection="1"/>
    <xf numFmtId="14" fontId="0" fillId="5" borderId="0" xfId="0" applyNumberFormat="1" applyFill="1" applyAlignment="1" applyProtection="1">
      <alignment horizontal="left"/>
    </xf>
    <xf numFmtId="0" fontId="0" fillId="5" borderId="0" xfId="0" applyFill="1" applyAlignment="1" applyProtection="1">
      <alignment vertical="top" wrapText="1"/>
    </xf>
    <xf numFmtId="0" fontId="0" fillId="5" borderId="0" xfId="0" applyFill="1" applyBorder="1" applyAlignment="1" applyProtection="1">
      <alignment vertical="top" wrapText="1"/>
    </xf>
    <xf numFmtId="0" fontId="0" fillId="5" borderId="56" xfId="0" applyFill="1" applyBorder="1" applyAlignment="1" applyProtection="1">
      <alignment vertical="top" wrapText="1"/>
    </xf>
    <xf numFmtId="0" fontId="0" fillId="5" borderId="15" xfId="0" applyFill="1" applyBorder="1" applyAlignment="1" applyProtection="1">
      <alignment vertical="top" wrapText="1"/>
    </xf>
    <xf numFmtId="0" fontId="0" fillId="5" borderId="56" xfId="0" applyFill="1" applyBorder="1" applyProtection="1"/>
    <xf numFmtId="0" fontId="0" fillId="5" borderId="15" xfId="0" applyFill="1" applyBorder="1" applyProtection="1"/>
    <xf numFmtId="0" fontId="0" fillId="5" borderId="69" xfId="0" applyFill="1" applyBorder="1" applyProtection="1"/>
    <xf numFmtId="0" fontId="0" fillId="5" borderId="16" xfId="0" applyFill="1" applyBorder="1" applyProtection="1"/>
    <xf numFmtId="0" fontId="22" fillId="4" borderId="0" xfId="0" applyFont="1" applyFill="1" applyAlignment="1" applyProtection="1">
      <alignment horizontal="left" vertical="top" indent="2"/>
    </xf>
    <xf numFmtId="0" fontId="16" fillId="4" borderId="0" xfId="0" applyFont="1" applyFill="1" applyAlignment="1" applyProtection="1">
      <alignment horizontal="left" vertical="top" indent="2"/>
    </xf>
    <xf numFmtId="0" fontId="27" fillId="5" borderId="0" xfId="0" applyFont="1" applyFill="1" applyProtection="1"/>
    <xf numFmtId="0" fontId="18" fillId="5" borderId="0" xfId="0" applyFont="1" applyFill="1" applyProtection="1"/>
    <xf numFmtId="0" fontId="17" fillId="5" borderId="0" xfId="0" applyFont="1" applyFill="1" applyBorder="1" applyAlignment="1" applyProtection="1">
      <alignment horizontal="left" vertical="center" indent="1"/>
    </xf>
    <xf numFmtId="0" fontId="16" fillId="5" borderId="0" xfId="0" applyFont="1" applyFill="1" applyProtection="1"/>
    <xf numFmtId="0" fontId="11" fillId="5" borderId="0" xfId="0" applyFont="1" applyFill="1" applyProtection="1"/>
    <xf numFmtId="0" fontId="0" fillId="5" borderId="2" xfId="0" applyFill="1" applyBorder="1" applyAlignment="1" applyProtection="1">
      <alignment vertical="center"/>
    </xf>
    <xf numFmtId="0" fontId="0" fillId="5" borderId="1" xfId="0" applyFill="1" applyBorder="1" applyProtection="1"/>
    <xf numFmtId="0" fontId="0" fillId="5" borderId="0" xfId="0" applyFill="1" applyAlignment="1" applyProtection="1">
      <alignment vertical="center"/>
    </xf>
    <xf numFmtId="0" fontId="2" fillId="5" borderId="33" xfId="0" applyFont="1" applyFill="1" applyBorder="1" applyAlignment="1" applyProtection="1">
      <alignment vertical="center"/>
    </xf>
    <xf numFmtId="0" fontId="2" fillId="5" borderId="34" xfId="0" applyFont="1" applyFill="1" applyBorder="1" applyAlignment="1" applyProtection="1">
      <alignment vertical="center"/>
    </xf>
    <xf numFmtId="0" fontId="18" fillId="5" borderId="0" xfId="0" applyFont="1" applyFill="1" applyAlignment="1" applyProtection="1">
      <alignment vertical="center"/>
    </xf>
    <xf numFmtId="0" fontId="0" fillId="5" borderId="1" xfId="0" applyFont="1" applyFill="1" applyBorder="1" applyAlignment="1" applyProtection="1">
      <alignment horizontal="left" vertical="center"/>
    </xf>
    <xf numFmtId="0" fontId="0" fillId="5" borderId="0" xfId="0" applyFill="1" applyBorder="1" applyAlignment="1" applyProtection="1">
      <alignment horizontal="left" vertical="center"/>
    </xf>
    <xf numFmtId="0" fontId="44" fillId="5" borderId="0" xfId="0" applyFont="1" applyFill="1" applyBorder="1" applyAlignment="1" applyProtection="1">
      <alignment horizontal="left" vertical="center" indent="1"/>
    </xf>
    <xf numFmtId="0" fontId="0" fillId="5" borderId="0" xfId="0" applyFill="1" applyAlignment="1" applyProtection="1">
      <alignment horizontal="left" vertical="center"/>
    </xf>
    <xf numFmtId="0" fontId="0" fillId="5" borderId="0" xfId="0" applyFill="1" applyBorder="1" applyAlignment="1" applyProtection="1">
      <alignment horizontal="left"/>
    </xf>
    <xf numFmtId="0" fontId="0" fillId="5" borderId="0" xfId="0" applyFill="1" applyBorder="1" applyAlignment="1" applyProtection="1">
      <alignment horizontal="left" vertical="center" wrapText="1"/>
    </xf>
    <xf numFmtId="0" fontId="0" fillId="5" borderId="9" xfId="0" applyFill="1" applyBorder="1" applyProtection="1"/>
    <xf numFmtId="0" fontId="0" fillId="5" borderId="55" xfId="0" applyFill="1" applyBorder="1" applyProtection="1"/>
    <xf numFmtId="0" fontId="0" fillId="5" borderId="0" xfId="0" applyFill="1" applyBorder="1" applyProtection="1">
      <protection locked="0"/>
    </xf>
    <xf numFmtId="0" fontId="0" fillId="5" borderId="55" xfId="0" applyFill="1" applyBorder="1" applyProtection="1">
      <protection locked="0"/>
    </xf>
    <xf numFmtId="0" fontId="22" fillId="4" borderId="0" xfId="0" applyFont="1" applyFill="1" applyAlignment="1" applyProtection="1">
      <alignment horizontal="left" indent="1"/>
    </xf>
    <xf numFmtId="0" fontId="0" fillId="5" borderId="36" xfId="0" applyFill="1" applyBorder="1" applyProtection="1"/>
    <xf numFmtId="0" fontId="0" fillId="5" borderId="45" xfId="0" applyFill="1" applyBorder="1" applyProtection="1"/>
    <xf numFmtId="0" fontId="13" fillId="5" borderId="0" xfId="0" applyFont="1" applyFill="1" applyProtection="1"/>
    <xf numFmtId="0" fontId="0" fillId="5" borderId="29" xfId="0" applyFill="1" applyBorder="1" applyAlignment="1" applyProtection="1">
      <alignment horizontal="center"/>
    </xf>
    <xf numFmtId="0" fontId="0" fillId="5" borderId="46" xfId="0" applyFill="1" applyBorder="1" applyAlignment="1" applyProtection="1">
      <alignment horizontal="center"/>
    </xf>
    <xf numFmtId="0" fontId="0" fillId="5" borderId="0" xfId="0" applyFill="1" applyAlignment="1" applyProtection="1">
      <alignment horizontal="center" vertical="center"/>
    </xf>
    <xf numFmtId="0" fontId="0" fillId="9" borderId="2" xfId="0" applyFill="1" applyBorder="1" applyAlignment="1" applyProtection="1">
      <alignment horizontal="center" vertical="center"/>
    </xf>
    <xf numFmtId="0" fontId="0" fillId="5" borderId="0" xfId="0" applyFill="1" applyAlignment="1" applyProtection="1">
      <alignment horizontal="left" vertical="top"/>
    </xf>
    <xf numFmtId="0" fontId="0" fillId="5" borderId="33" xfId="0" applyFill="1" applyBorder="1" applyProtection="1"/>
    <xf numFmtId="0" fontId="0" fillId="5" borderId="41" xfId="0" applyFill="1" applyBorder="1" applyProtection="1"/>
    <xf numFmtId="0" fontId="0" fillId="5" borderId="37" xfId="0" applyFill="1" applyBorder="1" applyProtection="1"/>
    <xf numFmtId="0" fontId="0" fillId="5" borderId="42" xfId="0" applyFill="1" applyBorder="1" applyProtection="1"/>
    <xf numFmtId="0" fontId="0" fillId="5" borderId="20" xfId="0" applyFill="1" applyBorder="1" applyAlignment="1" applyProtection="1">
      <alignment vertical="center"/>
    </xf>
    <xf numFmtId="0" fontId="0" fillId="5" borderId="21" xfId="0" applyFill="1" applyBorder="1" applyAlignment="1" applyProtection="1">
      <alignment vertical="center"/>
    </xf>
    <xf numFmtId="0" fontId="0" fillId="5" borderId="0" xfId="0" applyFill="1" applyBorder="1" applyAlignment="1" applyProtection="1">
      <alignment horizontal="center" vertical="center"/>
    </xf>
    <xf numFmtId="0" fontId="13" fillId="5" borderId="9" xfId="0" applyFont="1" applyFill="1" applyBorder="1" applyAlignment="1" applyProtection="1">
      <alignment horizontal="left" vertical="center" indent="2"/>
    </xf>
    <xf numFmtId="0" fontId="0" fillId="5" borderId="37" xfId="0" applyFill="1" applyBorder="1" applyAlignment="1" applyProtection="1">
      <alignment horizontal="center" vertical="center"/>
    </xf>
    <xf numFmtId="0" fontId="0" fillId="5" borderId="42" xfId="0" applyFill="1" applyBorder="1" applyAlignment="1" applyProtection="1">
      <alignment horizontal="center" vertical="center"/>
    </xf>
    <xf numFmtId="0" fontId="13" fillId="5" borderId="9" xfId="0" applyFont="1" applyFill="1" applyBorder="1" applyAlignment="1" applyProtection="1">
      <alignment horizontal="left" vertical="center"/>
    </xf>
    <xf numFmtId="0" fontId="0" fillId="5" borderId="37" xfId="0" applyFill="1" applyBorder="1" applyAlignment="1" applyProtection="1">
      <alignment horizontal="left" vertical="center"/>
    </xf>
    <xf numFmtId="0" fontId="0" fillId="5" borderId="42" xfId="0" applyFill="1" applyBorder="1" applyAlignment="1" applyProtection="1">
      <alignment horizontal="left" vertical="center"/>
    </xf>
    <xf numFmtId="0" fontId="0" fillId="5" borderId="23" xfId="0" applyFill="1" applyBorder="1" applyAlignment="1" applyProtection="1">
      <alignment vertical="center"/>
    </xf>
    <xf numFmtId="0" fontId="0" fillId="5" borderId="22" xfId="0" applyFill="1" applyBorder="1" applyAlignment="1" applyProtection="1">
      <alignment vertical="center"/>
    </xf>
    <xf numFmtId="0" fontId="17" fillId="5" borderId="22" xfId="0" applyFont="1" applyFill="1" applyBorder="1" applyAlignment="1" applyProtection="1">
      <alignment horizontal="center" vertical="center"/>
    </xf>
    <xf numFmtId="0" fontId="0" fillId="5" borderId="37" xfId="0" applyFont="1" applyFill="1" applyBorder="1" applyAlignment="1" applyProtection="1">
      <alignment horizontal="center" vertical="center"/>
    </xf>
    <xf numFmtId="0" fontId="0" fillId="5" borderId="42" xfId="0" applyFont="1" applyFill="1" applyBorder="1" applyAlignment="1" applyProtection="1">
      <alignment horizontal="center" vertical="center"/>
    </xf>
    <xf numFmtId="0" fontId="0" fillId="5" borderId="2" xfId="0" applyFont="1" applyFill="1" applyBorder="1" applyAlignment="1" applyProtection="1">
      <alignment horizontal="center" vertical="center"/>
    </xf>
    <xf numFmtId="194" fontId="0" fillId="5" borderId="37" xfId="0" applyNumberFormat="1" applyFont="1" applyFill="1" applyBorder="1" applyAlignment="1" applyProtection="1">
      <alignment horizontal="center" vertical="center"/>
    </xf>
    <xf numFmtId="194" fontId="0" fillId="5" borderId="42" xfId="0" applyNumberFormat="1" applyFont="1" applyFill="1" applyBorder="1" applyAlignment="1" applyProtection="1">
      <alignment horizontal="center" vertical="center"/>
    </xf>
    <xf numFmtId="0" fontId="0" fillId="5" borderId="11" xfId="0" applyFill="1" applyBorder="1" applyAlignment="1" applyProtection="1">
      <alignment horizontal="left" vertical="center" indent="2"/>
    </xf>
    <xf numFmtId="0" fontId="0" fillId="5" borderId="7" xfId="0" applyFill="1" applyBorder="1" applyAlignment="1" applyProtection="1">
      <alignment horizontal="left" vertical="center"/>
    </xf>
    <xf numFmtId="0" fontId="17" fillId="5" borderId="7" xfId="0" applyFont="1" applyFill="1" applyBorder="1" applyAlignment="1" applyProtection="1">
      <alignment horizontal="center" vertical="center"/>
    </xf>
    <xf numFmtId="0" fontId="0" fillId="5" borderId="9" xfId="0" applyFill="1" applyBorder="1" applyAlignment="1" applyProtection="1">
      <alignment horizontal="left" vertical="center" indent="2"/>
    </xf>
    <xf numFmtId="0" fontId="0" fillId="5" borderId="9" xfId="0" applyFont="1" applyFill="1" applyBorder="1" applyAlignment="1" applyProtection="1">
      <alignment vertical="center" wrapText="1"/>
    </xf>
    <xf numFmtId="0" fontId="0" fillId="5" borderId="38" xfId="0" applyFill="1" applyBorder="1" applyProtection="1"/>
    <xf numFmtId="0" fontId="0" fillId="5" borderId="47" xfId="0" applyFill="1" applyBorder="1" applyProtection="1"/>
    <xf numFmtId="0" fontId="0" fillId="5" borderId="13" xfId="0" applyFill="1" applyBorder="1" applyProtection="1"/>
    <xf numFmtId="0" fontId="0" fillId="5" borderId="11" xfId="0" applyFill="1" applyBorder="1" applyAlignment="1" applyProtection="1">
      <alignment horizontal="left" vertical="center"/>
    </xf>
    <xf numFmtId="4" fontId="0" fillId="6" borderId="2" xfId="0" applyNumberFormat="1" applyFill="1" applyBorder="1" applyAlignment="1" applyProtection="1">
      <alignment horizontal="center" vertical="center"/>
    </xf>
    <xf numFmtId="4" fontId="0" fillId="6" borderId="43" xfId="0" applyNumberFormat="1" applyFill="1" applyBorder="1" applyAlignment="1" applyProtection="1">
      <alignment horizontal="center" vertical="center"/>
    </xf>
    <xf numFmtId="0" fontId="0" fillId="5" borderId="37" xfId="0" applyFill="1" applyBorder="1" applyAlignment="1" applyProtection="1">
      <alignment horizontal="left"/>
    </xf>
    <xf numFmtId="0" fontId="0" fillId="5" borderId="42" xfId="0" applyFill="1" applyBorder="1" applyAlignment="1" applyProtection="1">
      <alignment horizontal="left"/>
    </xf>
    <xf numFmtId="0" fontId="18" fillId="5" borderId="9" xfId="0" applyFont="1" applyFill="1" applyBorder="1" applyAlignment="1" applyProtection="1">
      <alignment horizontal="left" vertical="top" wrapText="1" indent="2"/>
    </xf>
    <xf numFmtId="0" fontId="18" fillId="5" borderId="0" xfId="0" applyFont="1" applyFill="1" applyBorder="1" applyAlignment="1" applyProtection="1">
      <alignment horizontal="left" vertical="top" wrapText="1" indent="2"/>
    </xf>
    <xf numFmtId="3" fontId="0" fillId="9" borderId="2" xfId="0" applyNumberFormat="1" applyFill="1" applyBorder="1" applyAlignment="1" applyProtection="1">
      <alignment horizontal="center" vertical="center"/>
    </xf>
    <xf numFmtId="3" fontId="0" fillId="9" borderId="43" xfId="0" applyNumberFormat="1" applyFill="1" applyBorder="1" applyAlignment="1" applyProtection="1">
      <alignment horizontal="center" vertical="center"/>
    </xf>
    <xf numFmtId="0" fontId="0" fillId="5" borderId="11" xfId="0" applyFill="1" applyBorder="1" applyProtection="1"/>
    <xf numFmtId="0" fontId="17" fillId="5" borderId="9" xfId="0" applyFont="1" applyFill="1" applyBorder="1" applyAlignment="1" applyProtection="1">
      <alignment horizontal="left" vertical="top" indent="2"/>
    </xf>
    <xf numFmtId="194" fontId="16" fillId="5" borderId="37" xfId="0" applyNumberFormat="1" applyFont="1" applyFill="1" applyBorder="1" applyAlignment="1" applyProtection="1">
      <alignment horizontal="center" vertical="center"/>
    </xf>
    <xf numFmtId="194" fontId="16" fillId="5" borderId="42" xfId="0" applyNumberFormat="1" applyFont="1" applyFill="1" applyBorder="1" applyAlignment="1" applyProtection="1">
      <alignment horizontal="center" vertical="center"/>
    </xf>
    <xf numFmtId="0" fontId="25" fillId="5" borderId="37" xfId="0" applyFont="1" applyFill="1" applyBorder="1" applyAlignment="1" applyProtection="1">
      <alignment horizontal="center" vertical="center"/>
    </xf>
    <xf numFmtId="0" fontId="25" fillId="5" borderId="42" xfId="0" applyFont="1" applyFill="1" applyBorder="1" applyAlignment="1" applyProtection="1">
      <alignment horizontal="center" vertical="center"/>
    </xf>
    <xf numFmtId="0" fontId="40" fillId="5" borderId="0" xfId="0" applyFont="1" applyFill="1" applyAlignment="1" applyProtection="1"/>
    <xf numFmtId="0" fontId="13" fillId="5" borderId="9" xfId="0" applyFont="1" applyFill="1" applyBorder="1" applyAlignment="1" applyProtection="1">
      <alignment vertical="center"/>
    </xf>
    <xf numFmtId="0" fontId="17" fillId="5" borderId="0" xfId="0" applyFont="1" applyFill="1" applyBorder="1" applyAlignment="1" applyProtection="1">
      <alignment horizontal="center" vertical="center"/>
    </xf>
    <xf numFmtId="194" fontId="0" fillId="5" borderId="37" xfId="0" applyNumberFormat="1" applyFill="1" applyBorder="1" applyAlignment="1" applyProtection="1">
      <alignment horizontal="center" vertical="center"/>
    </xf>
    <xf numFmtId="194" fontId="0" fillId="5" borderId="42" xfId="0" applyNumberFormat="1" applyFill="1" applyBorder="1" applyAlignment="1" applyProtection="1">
      <alignment horizontal="center" vertical="center"/>
    </xf>
    <xf numFmtId="0" fontId="0" fillId="5" borderId="0" xfId="0" applyFill="1" applyBorder="1" applyAlignment="1" applyProtection="1">
      <alignment horizontal="left" vertical="center" indent="2"/>
    </xf>
    <xf numFmtId="0" fontId="2" fillId="5" borderId="0" xfId="0" applyFont="1" applyFill="1" applyBorder="1" applyAlignment="1" applyProtection="1">
      <alignment horizontal="left" vertical="center"/>
    </xf>
    <xf numFmtId="0" fontId="40" fillId="5" borderId="0" xfId="0" applyFont="1" applyFill="1" applyProtection="1"/>
    <xf numFmtId="0" fontId="13" fillId="5" borderId="8" xfId="0" applyFont="1" applyFill="1" applyBorder="1" applyAlignment="1" applyProtection="1">
      <alignment vertical="center"/>
    </xf>
    <xf numFmtId="0" fontId="13" fillId="5" borderId="6" xfId="0" applyFont="1" applyFill="1" applyBorder="1" applyAlignment="1" applyProtection="1">
      <alignment vertical="center"/>
    </xf>
    <xf numFmtId="4" fontId="16" fillId="5" borderId="36" xfId="0" applyNumberFormat="1" applyFont="1" applyFill="1" applyBorder="1" applyProtection="1"/>
    <xf numFmtId="4" fontId="16" fillId="5" borderId="45" xfId="0" applyNumberFormat="1" applyFont="1" applyFill="1" applyBorder="1" applyProtection="1"/>
    <xf numFmtId="0" fontId="0" fillId="5" borderId="23" xfId="0" applyFill="1" applyBorder="1" applyAlignment="1" applyProtection="1">
      <alignment horizontal="left" vertical="center"/>
    </xf>
    <xf numFmtId="0" fontId="0" fillId="5" borderId="6" xfId="0" applyFill="1" applyBorder="1" applyAlignment="1" applyProtection="1">
      <alignment horizontal="left" vertical="center"/>
    </xf>
    <xf numFmtId="3" fontId="0" fillId="8" borderId="31" xfId="0" applyNumberFormat="1" applyFill="1" applyBorder="1" applyAlignment="1" applyProtection="1">
      <alignment horizontal="center" vertical="center"/>
    </xf>
    <xf numFmtId="3" fontId="0" fillId="8" borderId="44" xfId="0" applyNumberFormat="1" applyFill="1" applyBorder="1" applyAlignment="1" applyProtection="1">
      <alignment horizontal="center" vertical="center"/>
    </xf>
    <xf numFmtId="0" fontId="2" fillId="5" borderId="27" xfId="0" applyFont="1" applyFill="1" applyBorder="1" applyAlignment="1" applyProtection="1">
      <alignment horizontal="left" vertical="center"/>
    </xf>
    <xf numFmtId="0" fontId="0" fillId="5" borderId="58" xfId="0" applyFill="1" applyBorder="1" applyAlignment="1" applyProtection="1">
      <alignment horizontal="left" vertical="center"/>
    </xf>
    <xf numFmtId="0" fontId="17" fillId="5" borderId="58" xfId="0" applyFont="1" applyFill="1" applyBorder="1" applyAlignment="1" applyProtection="1">
      <alignment horizontal="center" vertical="center"/>
    </xf>
    <xf numFmtId="3" fontId="0" fillId="8" borderId="2" xfId="0" applyNumberFormat="1" applyFill="1" applyBorder="1" applyAlignment="1" applyProtection="1">
      <alignment horizontal="center" vertical="center"/>
    </xf>
    <xf numFmtId="3" fontId="0" fillId="8" borderId="43" xfId="0" applyNumberFormat="1" applyFill="1" applyBorder="1" applyAlignment="1" applyProtection="1">
      <alignment horizontal="center" vertical="center"/>
    </xf>
    <xf numFmtId="0" fontId="0" fillId="5" borderId="10" xfId="0" applyFill="1" applyBorder="1" applyAlignment="1" applyProtection="1">
      <alignment horizontal="left" vertical="center"/>
    </xf>
    <xf numFmtId="0" fontId="17" fillId="5" borderId="18" xfId="0" applyFont="1" applyFill="1" applyBorder="1" applyAlignment="1" applyProtection="1">
      <alignment horizontal="center" vertical="center"/>
    </xf>
    <xf numFmtId="0" fontId="0" fillId="5" borderId="57" xfId="0" applyFill="1" applyBorder="1" applyAlignment="1" applyProtection="1">
      <alignment horizontal="left" vertical="center"/>
    </xf>
    <xf numFmtId="0" fontId="17" fillId="5" borderId="12" xfId="0" applyFont="1" applyFill="1" applyBorder="1" applyAlignment="1" applyProtection="1">
      <alignment horizontal="right" vertical="center"/>
    </xf>
    <xf numFmtId="196" fontId="0" fillId="9" borderId="33" xfId="0" applyNumberFormat="1" applyFill="1" applyBorder="1" applyAlignment="1" applyProtection="1">
      <alignment horizontal="center" vertical="center"/>
    </xf>
    <xf numFmtId="196" fontId="0" fillId="9" borderId="41" xfId="0" applyNumberFormat="1" applyFill="1" applyBorder="1" applyAlignment="1" applyProtection="1">
      <alignment horizontal="center" vertical="center"/>
    </xf>
    <xf numFmtId="0" fontId="0" fillId="5" borderId="40" xfId="0" applyFill="1" applyBorder="1" applyAlignment="1" applyProtection="1">
      <alignment vertical="center"/>
    </xf>
    <xf numFmtId="0" fontId="17" fillId="5" borderId="59" xfId="0" applyFont="1" applyFill="1" applyBorder="1" applyAlignment="1" applyProtection="1">
      <alignment horizontal="center" vertical="center"/>
    </xf>
    <xf numFmtId="3" fontId="0" fillId="9" borderId="31" xfId="0" applyNumberFormat="1" applyFill="1" applyBorder="1" applyAlignment="1" applyProtection="1">
      <alignment horizontal="center" vertical="center"/>
    </xf>
    <xf numFmtId="3" fontId="0" fillId="9" borderId="44" xfId="0" applyNumberFormat="1" applyFill="1" applyBorder="1" applyAlignment="1" applyProtection="1">
      <alignment horizontal="center" vertical="center"/>
    </xf>
    <xf numFmtId="0" fontId="17" fillId="5" borderId="66" xfId="0" applyFont="1" applyFill="1" applyBorder="1" applyAlignment="1" applyProtection="1">
      <alignment horizontal="center" vertical="center"/>
    </xf>
    <xf numFmtId="3" fontId="0" fillId="9" borderId="33" xfId="0" applyNumberFormat="1" applyFill="1" applyBorder="1" applyAlignment="1" applyProtection="1">
      <alignment horizontal="center" vertical="center"/>
    </xf>
    <xf numFmtId="3" fontId="0" fillId="9" borderId="50" xfId="0" applyNumberFormat="1" applyFill="1" applyBorder="1" applyAlignment="1" applyProtection="1">
      <alignment horizontal="center" vertical="center"/>
    </xf>
    <xf numFmtId="0" fontId="13" fillId="5" borderId="9"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0" fillId="5" borderId="0" xfId="0" applyFill="1" applyBorder="1" applyAlignment="1" applyProtection="1">
      <alignment vertical="center"/>
    </xf>
    <xf numFmtId="4" fontId="0" fillId="9" borderId="44" xfId="0" applyNumberFormat="1" applyFill="1" applyBorder="1" applyAlignment="1" applyProtection="1">
      <alignment horizontal="center" vertical="center"/>
    </xf>
    <xf numFmtId="197" fontId="0" fillId="9" borderId="43" xfId="49" applyNumberFormat="1" applyFont="1" applyFill="1" applyBorder="1" applyAlignment="1" applyProtection="1">
      <alignment horizontal="center" vertical="center"/>
    </xf>
    <xf numFmtId="0" fontId="17" fillId="5" borderId="57" xfId="0" applyFont="1" applyFill="1" applyBorder="1" applyAlignment="1" applyProtection="1">
      <alignment horizontal="center" vertical="center"/>
    </xf>
    <xf numFmtId="0" fontId="17" fillId="5" borderId="0" xfId="0" applyFont="1" applyFill="1" applyBorder="1" applyAlignment="1" applyProtection="1">
      <alignment horizontal="right" vertical="center"/>
    </xf>
    <xf numFmtId="4" fontId="0" fillId="8" borderId="39" xfId="0" applyNumberFormat="1" applyFill="1" applyBorder="1" applyAlignment="1" applyProtection="1">
      <alignment horizontal="center" vertical="center"/>
    </xf>
    <xf numFmtId="4" fontId="0" fillId="8" borderId="48" xfId="0" applyNumberFormat="1" applyFill="1" applyBorder="1" applyAlignment="1" applyProtection="1">
      <alignment horizontal="center" vertical="center"/>
    </xf>
    <xf numFmtId="0" fontId="38" fillId="5" borderId="0" xfId="0" applyFont="1" applyFill="1" applyProtection="1"/>
    <xf numFmtId="0" fontId="20" fillId="5" borderId="0" xfId="0" applyFont="1" applyFill="1" applyProtection="1"/>
    <xf numFmtId="10" fontId="0" fillId="5" borderId="0" xfId="0" applyNumberFormat="1" applyFill="1" applyProtection="1"/>
    <xf numFmtId="3" fontId="0" fillId="5" borderId="0" xfId="0" applyNumberFormat="1" applyFill="1" applyAlignment="1" applyProtection="1">
      <alignment horizontal="center" vertical="center"/>
    </xf>
    <xf numFmtId="0" fontId="2" fillId="5" borderId="0" xfId="0" applyFont="1" applyFill="1" applyAlignment="1" applyProtection="1">
      <alignment vertical="top"/>
    </xf>
    <xf numFmtId="0" fontId="0" fillId="5" borderId="0" xfId="0" applyFill="1" applyAlignment="1" applyProtection="1">
      <alignment vertical="top"/>
    </xf>
    <xf numFmtId="0" fontId="0" fillId="5" borderId="0" xfId="0" applyFill="1" applyBorder="1" applyAlignment="1" applyProtection="1">
      <alignment vertical="top"/>
    </xf>
    <xf numFmtId="0" fontId="0" fillId="5" borderId="0" xfId="0" applyFont="1" applyFill="1" applyAlignment="1" applyProtection="1"/>
    <xf numFmtId="3" fontId="0" fillId="5" borderId="0" xfId="0" applyNumberFormat="1" applyFill="1" applyAlignment="1" applyProtection="1">
      <alignment horizontal="center"/>
    </xf>
    <xf numFmtId="0" fontId="0" fillId="6" borderId="43" xfId="0" applyFill="1" applyBorder="1" applyAlignment="1" applyProtection="1">
      <alignment horizontal="center" vertical="center"/>
      <protection locked="0"/>
    </xf>
    <xf numFmtId="3" fontId="0" fillId="6" borderId="2" xfId="0" applyNumberFormat="1" applyFill="1" applyBorder="1" applyAlignment="1" applyProtection="1">
      <alignment horizontal="center" vertical="center"/>
      <protection locked="0"/>
    </xf>
    <xf numFmtId="3" fontId="0" fillId="6" borderId="43" xfId="0" applyNumberFormat="1" applyFill="1" applyBorder="1" applyAlignment="1" applyProtection="1">
      <alignment horizontal="center" vertical="center"/>
      <protection locked="0"/>
    </xf>
    <xf numFmtId="3" fontId="0" fillId="6" borderId="33" xfId="0" applyNumberFormat="1" applyFill="1" applyBorder="1" applyAlignment="1" applyProtection="1">
      <alignment horizontal="center" vertical="center"/>
      <protection locked="0"/>
    </xf>
    <xf numFmtId="3" fontId="0" fillId="6" borderId="41" xfId="0" applyNumberFormat="1" applyFill="1" applyBorder="1" applyAlignment="1" applyProtection="1">
      <alignment horizontal="center" vertical="center"/>
      <protection locked="0"/>
    </xf>
    <xf numFmtId="0" fontId="0" fillId="6" borderId="39" xfId="0" applyFill="1" applyBorder="1" applyAlignment="1" applyProtection="1">
      <alignment horizontal="center" vertical="center"/>
      <protection locked="0"/>
    </xf>
    <xf numFmtId="4" fontId="0" fillId="6" borderId="43" xfId="0" applyNumberFormat="1" applyFill="1" applyBorder="1" applyAlignment="1" applyProtection="1">
      <alignment horizontal="center" vertical="center"/>
      <protection locked="0"/>
    </xf>
    <xf numFmtId="195" fontId="0" fillId="6" borderId="43" xfId="0" applyNumberFormat="1" applyFill="1" applyBorder="1" applyAlignment="1" applyProtection="1">
      <alignment horizontal="center" vertical="center"/>
      <protection locked="0"/>
    </xf>
    <xf numFmtId="195" fontId="0" fillId="6" borderId="50" xfId="0" applyNumberFormat="1" applyFill="1" applyBorder="1" applyAlignment="1" applyProtection="1">
      <alignment horizontal="center" vertical="center"/>
      <protection locked="0"/>
    </xf>
    <xf numFmtId="0" fontId="11" fillId="4" borderId="0" xfId="0" applyFont="1" applyFill="1" applyProtection="1"/>
    <xf numFmtId="0" fontId="0" fillId="5" borderId="0" xfId="0" applyFont="1" applyFill="1" applyBorder="1" applyProtection="1"/>
    <xf numFmtId="0" fontId="0" fillId="5" borderId="16" xfId="0" applyFill="1" applyBorder="1" applyAlignment="1" applyProtection="1">
      <alignment horizontal="center"/>
    </xf>
    <xf numFmtId="0" fontId="11" fillId="5" borderId="0" xfId="0" applyFont="1" applyFill="1" applyAlignment="1" applyProtection="1">
      <alignment horizontal="center" vertical="center"/>
    </xf>
    <xf numFmtId="0" fontId="0" fillId="5" borderId="1"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5" borderId="23" xfId="0" applyFill="1" applyBorder="1" applyProtection="1"/>
    <xf numFmtId="0" fontId="0" fillId="5" borderId="22" xfId="0" applyFill="1" applyBorder="1" applyProtection="1"/>
    <xf numFmtId="0" fontId="11" fillId="5" borderId="22" xfId="0" applyFont="1" applyFill="1" applyBorder="1" applyProtection="1"/>
    <xf numFmtId="0" fontId="0" fillId="5" borderId="13" xfId="0" applyFill="1" applyBorder="1" applyAlignment="1" applyProtection="1">
      <alignment horizontal="left" vertical="center"/>
    </xf>
    <xf numFmtId="0" fontId="11" fillId="5" borderId="0" xfId="0" applyFont="1" applyFill="1" applyBorder="1" applyProtection="1"/>
    <xf numFmtId="0" fontId="11" fillId="5" borderId="42" xfId="0" applyFont="1" applyFill="1" applyBorder="1" applyAlignment="1" applyProtection="1">
      <alignment vertical="top"/>
    </xf>
    <xf numFmtId="0" fontId="0" fillId="5" borderId="13" xfId="0" applyFill="1" applyBorder="1" applyAlignment="1" applyProtection="1">
      <alignment vertical="center"/>
    </xf>
    <xf numFmtId="0" fontId="0" fillId="5" borderId="58" xfId="0" applyFill="1" applyBorder="1" applyAlignment="1" applyProtection="1">
      <alignment vertical="center"/>
    </xf>
    <xf numFmtId="0" fontId="0" fillId="5" borderId="9" xfId="0" applyFill="1" applyBorder="1" applyAlignment="1" applyProtection="1">
      <alignment vertical="center"/>
    </xf>
    <xf numFmtId="0" fontId="0" fillId="5" borderId="10" xfId="0" applyFill="1" applyBorder="1" applyAlignment="1" applyProtection="1">
      <alignment vertical="center"/>
    </xf>
    <xf numFmtId="0" fontId="0" fillId="5" borderId="5" xfId="0" applyFill="1" applyBorder="1" applyAlignment="1" applyProtection="1">
      <alignment vertical="center"/>
    </xf>
    <xf numFmtId="0" fontId="0" fillId="5" borderId="18" xfId="0" applyFill="1" applyBorder="1" applyAlignment="1" applyProtection="1">
      <alignment vertical="center"/>
    </xf>
    <xf numFmtId="0" fontId="0" fillId="5" borderId="7" xfId="0" applyFill="1" applyBorder="1" applyProtection="1"/>
    <xf numFmtId="0" fontId="11" fillId="5" borderId="7" xfId="0" applyFont="1" applyFill="1" applyBorder="1" applyProtection="1"/>
    <xf numFmtId="0" fontId="11" fillId="5" borderId="42" xfId="0" applyFont="1" applyFill="1" applyBorder="1" applyAlignment="1" applyProtection="1">
      <alignment horizontal="left" vertical="top"/>
    </xf>
    <xf numFmtId="0" fontId="11" fillId="5" borderId="25" xfId="0" applyFont="1" applyFill="1" applyBorder="1" applyAlignment="1" applyProtection="1">
      <alignment horizontal="left" vertical="top" wrapText="1"/>
    </xf>
    <xf numFmtId="0" fontId="11" fillId="5" borderId="9" xfId="0" applyFont="1" applyFill="1" applyBorder="1" applyAlignment="1" applyProtection="1">
      <alignment horizontal="center" vertical="center"/>
    </xf>
    <xf numFmtId="0" fontId="0" fillId="5" borderId="15" xfId="0" applyFill="1" applyBorder="1" applyAlignment="1" applyProtection="1">
      <alignment horizontal="center" vertical="center"/>
    </xf>
    <xf numFmtId="0" fontId="13" fillId="0" borderId="9" xfId="0" applyFont="1" applyFill="1" applyBorder="1" applyAlignment="1" applyProtection="1">
      <alignment horizontal="left" vertical="center"/>
    </xf>
    <xf numFmtId="0" fontId="11" fillId="5" borderId="9" xfId="0" applyFont="1" applyFill="1" applyBorder="1" applyAlignment="1" applyProtection="1">
      <alignment horizontal="left" vertical="center"/>
    </xf>
    <xf numFmtId="0" fontId="0" fillId="5" borderId="15" xfId="0" applyFill="1" applyBorder="1" applyAlignment="1" applyProtection="1">
      <alignment horizontal="left" vertical="center"/>
    </xf>
    <xf numFmtId="0" fontId="16" fillId="5" borderId="42" xfId="0" applyFont="1" applyFill="1" applyBorder="1" applyAlignment="1" applyProtection="1">
      <alignment horizontal="center" vertical="center"/>
    </xf>
    <xf numFmtId="0" fontId="0" fillId="5" borderId="15" xfId="0" applyFont="1" applyFill="1" applyBorder="1" applyAlignment="1" applyProtection="1">
      <alignment horizontal="center" vertical="center"/>
    </xf>
    <xf numFmtId="0" fontId="0" fillId="5" borderId="2" xfId="0" applyFont="1" applyFill="1" applyBorder="1" applyAlignment="1" applyProtection="1">
      <alignment horizontal="left" vertical="center" indent="1"/>
    </xf>
    <xf numFmtId="194" fontId="0" fillId="5" borderId="15" xfId="0" applyNumberFormat="1" applyFont="1" applyFill="1" applyBorder="1" applyAlignment="1" applyProtection="1">
      <alignment horizontal="center" vertical="center"/>
    </xf>
    <xf numFmtId="0" fontId="0" fillId="5" borderId="11" xfId="0" applyFill="1" applyBorder="1" applyAlignment="1" applyProtection="1">
      <alignment horizontal="left" vertical="center" indent="1"/>
    </xf>
    <xf numFmtId="0" fontId="28" fillId="5" borderId="9" xfId="0" applyFont="1" applyFill="1" applyBorder="1" applyAlignment="1" applyProtection="1">
      <alignment horizontal="center" vertical="center"/>
    </xf>
    <xf numFmtId="0" fontId="11" fillId="5" borderId="9" xfId="0" applyFont="1" applyFill="1" applyBorder="1" applyProtection="1"/>
    <xf numFmtId="194" fontId="16" fillId="5" borderId="16" xfId="0" applyNumberFormat="1" applyFont="1" applyFill="1" applyBorder="1" applyAlignment="1" applyProtection="1">
      <alignment horizontal="center" vertical="center"/>
    </xf>
    <xf numFmtId="194" fontId="16" fillId="5" borderId="15" xfId="0" applyNumberFormat="1" applyFont="1" applyFill="1" applyBorder="1" applyAlignment="1" applyProtection="1">
      <alignment horizontal="center" vertical="center"/>
    </xf>
    <xf numFmtId="0" fontId="25" fillId="5" borderId="15" xfId="0" applyFont="1" applyFill="1" applyBorder="1" applyAlignment="1" applyProtection="1">
      <alignment horizontal="center" vertical="center"/>
    </xf>
    <xf numFmtId="0" fontId="40" fillId="0" borderId="0" xfId="0" applyFont="1" applyFill="1" applyProtection="1"/>
    <xf numFmtId="0" fontId="28" fillId="5" borderId="0" xfId="0" applyFont="1" applyFill="1" applyBorder="1" applyAlignment="1" applyProtection="1">
      <alignment horizontal="center" vertical="center"/>
    </xf>
    <xf numFmtId="0" fontId="0" fillId="5" borderId="9" xfId="0" applyFont="1" applyFill="1" applyBorder="1" applyAlignment="1" applyProtection="1">
      <alignment horizontal="left" vertical="center"/>
    </xf>
    <xf numFmtId="0" fontId="17" fillId="5" borderId="24" xfId="0" applyFont="1" applyFill="1" applyBorder="1" applyAlignment="1" applyProtection="1">
      <alignment horizontal="center" vertical="center"/>
    </xf>
    <xf numFmtId="0" fontId="0" fillId="5" borderId="27" xfId="0" applyFill="1" applyBorder="1" applyAlignment="1" applyProtection="1">
      <alignment horizontal="left" vertical="center"/>
    </xf>
    <xf numFmtId="0" fontId="17" fillId="5" borderId="67" xfId="0" applyFont="1" applyFill="1" applyBorder="1" applyAlignment="1" applyProtection="1">
      <alignment horizontal="center" vertical="center"/>
    </xf>
    <xf numFmtId="0" fontId="17" fillId="5" borderId="26" xfId="0" applyFont="1" applyFill="1" applyBorder="1" applyAlignment="1" applyProtection="1">
      <alignment horizontal="center" vertical="center"/>
    </xf>
    <xf numFmtId="3" fontId="0" fillId="9" borderId="1" xfId="0" applyNumberFormat="1" applyFill="1" applyBorder="1" applyAlignment="1" applyProtection="1">
      <alignment horizontal="center" vertical="center"/>
    </xf>
    <xf numFmtId="0" fontId="0" fillId="5" borderId="8" xfId="0" applyFill="1" applyBorder="1" applyAlignment="1" applyProtection="1">
      <alignment horizontal="left" vertical="center"/>
    </xf>
    <xf numFmtId="0" fontId="0" fillId="5" borderId="6" xfId="0" applyFill="1" applyBorder="1" applyProtection="1"/>
    <xf numFmtId="0" fontId="0" fillId="5" borderId="61" xfId="0" applyFill="1" applyBorder="1" applyAlignment="1" applyProtection="1">
      <alignment horizontal="left" vertical="center"/>
    </xf>
    <xf numFmtId="0" fontId="0" fillId="5" borderId="57" xfId="0" applyFill="1" applyBorder="1" applyProtection="1"/>
    <xf numFmtId="0" fontId="17" fillId="5" borderId="55" xfId="0" applyFont="1" applyFill="1" applyBorder="1" applyAlignment="1" applyProtection="1">
      <alignment horizontal="center" vertical="center"/>
    </xf>
    <xf numFmtId="0" fontId="0" fillId="5" borderId="9" xfId="0" applyFill="1" applyBorder="1" applyAlignment="1" applyProtection="1">
      <alignment horizontal="left" vertical="center"/>
    </xf>
    <xf numFmtId="0" fontId="0" fillId="5" borderId="58" xfId="0" applyFill="1" applyBorder="1" applyProtection="1"/>
    <xf numFmtId="3" fontId="0" fillId="8" borderId="1" xfId="0" applyNumberFormat="1" applyFill="1" applyBorder="1" applyAlignment="1" applyProtection="1">
      <alignment horizontal="center" vertical="center"/>
    </xf>
    <xf numFmtId="0" fontId="0" fillId="5" borderId="18" xfId="0" applyFill="1" applyBorder="1" applyProtection="1"/>
    <xf numFmtId="0" fontId="0" fillId="5" borderId="18" xfId="0" applyFill="1" applyBorder="1" applyAlignment="1" applyProtection="1">
      <alignment horizontal="left" vertical="center"/>
    </xf>
    <xf numFmtId="0" fontId="0" fillId="5" borderId="5" xfId="0" applyFill="1" applyBorder="1" applyAlignment="1" applyProtection="1">
      <alignment horizontal="center" vertical="center"/>
    </xf>
    <xf numFmtId="0" fontId="17" fillId="5" borderId="14" xfId="0" applyFont="1" applyFill="1" applyBorder="1" applyAlignment="1" applyProtection="1">
      <alignment horizontal="center" vertical="center"/>
    </xf>
    <xf numFmtId="0" fontId="0" fillId="5" borderId="7" xfId="0" applyFill="1" applyBorder="1" applyAlignment="1" applyProtection="1">
      <alignment horizontal="center" vertical="center"/>
    </xf>
    <xf numFmtId="0" fontId="0" fillId="5" borderId="11" xfId="0" applyFont="1" applyFill="1" applyBorder="1" applyAlignment="1" applyProtection="1">
      <alignment horizontal="left" vertical="center"/>
    </xf>
    <xf numFmtId="0" fontId="0" fillId="5" borderId="12" xfId="0" applyFill="1" applyBorder="1" applyProtection="1"/>
    <xf numFmtId="0" fontId="0" fillId="5" borderId="42" xfId="0" applyFill="1" applyBorder="1" applyAlignment="1" applyProtection="1">
      <alignment horizontal="center"/>
    </xf>
    <xf numFmtId="0" fontId="0" fillId="5" borderId="5" xfId="0" applyFill="1" applyBorder="1" applyProtection="1"/>
    <xf numFmtId="0" fontId="0" fillId="5" borderId="5" xfId="0" applyFill="1" applyBorder="1" applyAlignment="1" applyProtection="1">
      <alignment horizontal="left" vertical="center"/>
    </xf>
    <xf numFmtId="0" fontId="17" fillId="5" borderId="12" xfId="0" applyFont="1" applyFill="1" applyBorder="1" applyAlignment="1" applyProtection="1">
      <alignment horizontal="center" vertical="center"/>
    </xf>
    <xf numFmtId="0" fontId="0" fillId="5" borderId="55" xfId="0" applyFill="1" applyBorder="1" applyAlignment="1" applyProtection="1">
      <alignment vertical="center"/>
    </xf>
    <xf numFmtId="4" fontId="0" fillId="8" borderId="1" xfId="0" applyNumberFormat="1" applyFill="1" applyBorder="1" applyAlignment="1" applyProtection="1">
      <alignment horizontal="center" vertical="center"/>
    </xf>
    <xf numFmtId="4" fontId="0" fillId="9" borderId="27" xfId="0" applyNumberFormat="1" applyFill="1" applyBorder="1" applyAlignment="1" applyProtection="1">
      <alignment horizontal="center" vertical="center"/>
    </xf>
    <xf numFmtId="4" fontId="0" fillId="9" borderId="1" xfId="0" applyNumberFormat="1" applyFill="1" applyBorder="1" applyAlignment="1" applyProtection="1">
      <alignment horizontal="center" vertical="center"/>
    </xf>
    <xf numFmtId="197" fontId="0" fillId="9" borderId="27" xfId="49" applyNumberFormat="1" applyFont="1" applyFill="1" applyBorder="1" applyAlignment="1" applyProtection="1">
      <alignment horizontal="center" vertical="center"/>
    </xf>
    <xf numFmtId="197" fontId="0" fillId="9" borderId="1" xfId="49" applyNumberFormat="1" applyFont="1" applyFill="1" applyBorder="1" applyAlignment="1" applyProtection="1">
      <alignment horizontal="center" vertical="center"/>
    </xf>
    <xf numFmtId="0" fontId="0" fillId="5" borderId="52" xfId="0" applyFill="1" applyBorder="1" applyProtection="1"/>
    <xf numFmtId="0" fontId="0" fillId="5" borderId="50" xfId="0" applyFill="1" applyBorder="1" applyProtection="1"/>
    <xf numFmtId="0" fontId="0" fillId="8" borderId="1" xfId="0" applyNumberFormat="1" applyFill="1" applyBorder="1" applyAlignment="1" applyProtection="1">
      <alignment horizontal="center" vertical="center"/>
    </xf>
    <xf numFmtId="0" fontId="0" fillId="5" borderId="0" xfId="0" applyNumberFormat="1" applyFill="1" applyProtection="1"/>
    <xf numFmtId="0" fontId="11" fillId="5" borderId="0" xfId="0" applyNumberFormat="1" applyFont="1" applyFill="1" applyProtection="1"/>
    <xf numFmtId="0" fontId="18" fillId="5" borderId="0" xfId="0" applyNumberFormat="1" applyFont="1" applyFill="1" applyProtection="1"/>
    <xf numFmtId="0" fontId="13" fillId="5" borderId="0" xfId="0" applyNumberFormat="1" applyFont="1" applyFill="1" applyProtection="1"/>
    <xf numFmtId="10" fontId="38" fillId="5" borderId="0" xfId="0" applyNumberFormat="1" applyFont="1" applyFill="1" applyProtection="1"/>
    <xf numFmtId="0" fontId="2" fillId="6" borderId="1" xfId="0" applyFont="1" applyFill="1" applyBorder="1" applyAlignment="1" applyProtection="1">
      <alignment horizontal="left" vertical="top" wrapText="1"/>
      <protection locked="0"/>
    </xf>
    <xf numFmtId="3" fontId="2" fillId="6" borderId="4" xfId="0" applyNumberFormat="1" applyFont="1" applyFill="1" applyBorder="1" applyAlignment="1" applyProtection="1">
      <alignment horizontal="left" vertical="top" wrapText="1"/>
      <protection locked="0"/>
    </xf>
    <xf numFmtId="0" fontId="2" fillId="6" borderId="4" xfId="0" applyFont="1" applyFill="1" applyBorder="1" applyAlignment="1" applyProtection="1">
      <alignment horizontal="left" vertical="top" wrapText="1"/>
      <protection locked="0"/>
    </xf>
    <xf numFmtId="3" fontId="0" fillId="6" borderId="19" xfId="0" applyNumberFormat="1" applyFill="1" applyBorder="1" applyAlignment="1" applyProtection="1">
      <alignment horizontal="center" vertical="center"/>
      <protection locked="0"/>
    </xf>
    <xf numFmtId="0" fontId="0" fillId="6" borderId="1" xfId="0" applyFill="1" applyBorder="1" applyAlignment="1" applyProtection="1">
      <alignment horizontal="center"/>
      <protection locked="0"/>
    </xf>
    <xf numFmtId="4" fontId="0" fillId="6" borderId="27" xfId="0" applyNumberFormat="1" applyFill="1" applyBorder="1" applyAlignment="1" applyProtection="1">
      <alignment horizontal="center" vertical="center"/>
      <protection locked="0"/>
    </xf>
    <xf numFmtId="4" fontId="0" fillId="6" borderId="1" xfId="0" applyNumberFormat="1" applyFill="1" applyBorder="1" applyAlignment="1" applyProtection="1">
      <alignment horizontal="center" vertical="center"/>
      <protection locked="0"/>
    </xf>
    <xf numFmtId="195" fontId="0" fillId="6" borderId="27" xfId="0" applyNumberFormat="1" applyFill="1" applyBorder="1" applyAlignment="1" applyProtection="1">
      <alignment horizontal="center" vertical="center"/>
      <protection locked="0"/>
    </xf>
    <xf numFmtId="195" fontId="0" fillId="6" borderId="1" xfId="0" applyNumberFormat="1" applyFill="1" applyBorder="1" applyAlignment="1" applyProtection="1">
      <alignment horizontal="center" vertical="center"/>
      <protection locked="0"/>
    </xf>
    <xf numFmtId="0" fontId="0" fillId="5" borderId="53" xfId="0" applyFill="1" applyBorder="1" applyAlignment="1" applyProtection="1">
      <alignment horizontal="center" vertical="center"/>
    </xf>
    <xf numFmtId="0" fontId="0" fillId="5" borderId="34" xfId="0" applyFill="1" applyBorder="1" applyAlignment="1" applyProtection="1">
      <alignment horizontal="center" vertical="center"/>
    </xf>
    <xf numFmtId="0" fontId="0" fillId="5" borderId="30" xfId="0" applyFill="1" applyBorder="1" applyAlignment="1" applyProtection="1">
      <alignment horizontal="center" vertical="center"/>
    </xf>
    <xf numFmtId="0" fontId="0" fillId="5" borderId="62"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1" xfId="0" applyFill="1" applyBorder="1" applyAlignment="1" applyProtection="1">
      <alignment horizontal="center" vertical="center"/>
    </xf>
    <xf numFmtId="0" fontId="11" fillId="5" borderId="0" xfId="0" applyFont="1" applyFill="1" applyAlignment="1" applyProtection="1">
      <alignment vertical="center"/>
    </xf>
    <xf numFmtId="0" fontId="17" fillId="5" borderId="0" xfId="0" applyFont="1" applyFill="1" applyBorder="1" applyAlignment="1" applyProtection="1">
      <alignment horizontal="left" vertical="center"/>
    </xf>
    <xf numFmtId="0" fontId="0" fillId="0" borderId="71" xfId="0" applyFill="1" applyBorder="1" applyAlignment="1" applyProtection="1">
      <alignment horizontal="center" vertical="center"/>
    </xf>
    <xf numFmtId="0" fontId="0" fillId="0" borderId="19" xfId="0" applyFill="1" applyBorder="1" applyAlignment="1" applyProtection="1">
      <alignment horizontal="center" vertical="center" wrapText="1"/>
    </xf>
    <xf numFmtId="0" fontId="0" fillId="5" borderId="19" xfId="0" applyFill="1" applyBorder="1" applyAlignment="1" applyProtection="1">
      <alignment horizontal="center" vertical="center" wrapText="1"/>
    </xf>
    <xf numFmtId="0" fontId="0" fillId="5" borderId="16" xfId="0" applyFill="1" applyBorder="1" applyAlignment="1" applyProtection="1">
      <alignment horizontal="center" vertical="center" wrapText="1"/>
    </xf>
    <xf numFmtId="0" fontId="0" fillId="5" borderId="71" xfId="0" applyFill="1" applyBorder="1" applyAlignment="1" applyProtection="1">
      <alignment horizontal="center" vertical="center"/>
    </xf>
    <xf numFmtId="0" fontId="0" fillId="5" borderId="27" xfId="0" applyFill="1" applyBorder="1" applyAlignment="1" applyProtection="1">
      <alignment horizontal="left" vertical="center" indent="2"/>
    </xf>
    <xf numFmtId="0" fontId="0" fillId="5" borderId="18" xfId="0" applyFill="1" applyBorder="1" applyAlignment="1" applyProtection="1">
      <alignment horizontal="left" vertical="center" indent="2"/>
    </xf>
    <xf numFmtId="0" fontId="0" fillId="5" borderId="19" xfId="0" applyFill="1" applyBorder="1" applyAlignment="1" applyProtection="1">
      <alignment horizontal="left" vertical="center" indent="2"/>
    </xf>
    <xf numFmtId="0" fontId="0" fillId="0" borderId="62" xfId="0" applyFill="1" applyBorder="1" applyAlignment="1" applyProtection="1">
      <alignment horizontal="center" vertical="center" wrapText="1"/>
    </xf>
    <xf numFmtId="0" fontId="0" fillId="5" borderId="63" xfId="0" applyFill="1" applyBorder="1" applyAlignment="1" applyProtection="1">
      <alignment horizontal="center" vertical="center" wrapText="1"/>
    </xf>
    <xf numFmtId="0" fontId="0" fillId="0" borderId="49" xfId="0" applyFill="1" applyBorder="1" applyAlignment="1" applyProtection="1">
      <alignment horizontal="center" vertical="center"/>
    </xf>
    <xf numFmtId="0" fontId="0" fillId="0" borderId="19"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5" borderId="27" xfId="0" applyFill="1" applyBorder="1" applyAlignment="1" applyProtection="1">
      <alignment horizontal="left" vertical="center" indent="1"/>
    </xf>
    <xf numFmtId="0" fontId="0" fillId="5" borderId="49" xfId="0" applyFill="1" applyBorder="1" applyAlignment="1" applyProtection="1">
      <alignment horizontal="left" vertical="center"/>
    </xf>
    <xf numFmtId="0" fontId="0" fillId="5" borderId="49" xfId="0" applyFill="1" applyBorder="1" applyAlignment="1" applyProtection="1">
      <alignment horizontal="center" vertical="center"/>
    </xf>
    <xf numFmtId="0" fontId="0" fillId="5" borderId="61" xfId="0" applyFill="1" applyBorder="1" applyAlignment="1" applyProtection="1">
      <alignment horizontal="left" vertical="center" indent="1"/>
    </xf>
    <xf numFmtId="0" fontId="0" fillId="5" borderId="62" xfId="0" applyFill="1" applyBorder="1" applyAlignment="1" applyProtection="1">
      <alignment horizontal="left" vertical="center"/>
    </xf>
    <xf numFmtId="0" fontId="0" fillId="0" borderId="25" xfId="0" applyFill="1" applyBorder="1" applyAlignment="1" applyProtection="1">
      <alignment horizontal="center" vertical="center" wrapText="1"/>
    </xf>
    <xf numFmtId="0" fontId="0" fillId="5" borderId="0" xfId="0" applyFill="1" applyAlignment="1" applyProtection="1"/>
    <xf numFmtId="0" fontId="0" fillId="12" borderId="0" xfId="0" applyFill="1" applyProtection="1"/>
    <xf numFmtId="0" fontId="16" fillId="12" borderId="0" xfId="0" applyFont="1" applyFill="1" applyAlignment="1" applyProtection="1">
      <alignment horizontal="left" vertical="top" indent="2"/>
    </xf>
    <xf numFmtId="0" fontId="12" fillId="5" borderId="39" xfId="0" applyFont="1" applyFill="1" applyBorder="1" applyAlignment="1" applyProtection="1">
      <alignment horizontal="center" vertical="center"/>
    </xf>
    <xf numFmtId="0" fontId="12" fillId="12" borderId="7" xfId="0" applyFont="1" applyFill="1" applyBorder="1" applyAlignment="1" applyProtection="1">
      <alignment horizontal="center" vertical="center"/>
    </xf>
    <xf numFmtId="0" fontId="13" fillId="5" borderId="7" xfId="0" applyFont="1" applyFill="1" applyBorder="1" applyAlignment="1" applyProtection="1">
      <alignment horizontal="center" vertical="center"/>
    </xf>
    <xf numFmtId="0" fontId="12" fillId="5" borderId="0" xfId="0" applyFont="1" applyFill="1" applyBorder="1" applyAlignment="1" applyProtection="1">
      <alignment horizontal="center" vertical="center"/>
    </xf>
    <xf numFmtId="0" fontId="2" fillId="5" borderId="0" xfId="0" applyFont="1" applyFill="1" applyAlignment="1" applyProtection="1">
      <alignment horizontal="center" vertical="top"/>
    </xf>
    <xf numFmtId="0" fontId="2" fillId="5" borderId="0" xfId="0" applyFont="1" applyFill="1" applyBorder="1" applyAlignment="1" applyProtection="1">
      <alignment horizontal="left" vertical="top" indent="1"/>
    </xf>
    <xf numFmtId="0" fontId="2" fillId="5" borderId="0" xfId="0" applyFont="1" applyFill="1" applyBorder="1" applyAlignment="1" applyProtection="1">
      <alignment horizontal="left" vertical="top"/>
    </xf>
    <xf numFmtId="0" fontId="12" fillId="12" borderId="0" xfId="0" applyFont="1" applyFill="1" applyBorder="1" applyAlignment="1" applyProtection="1">
      <alignment horizontal="center" vertical="center"/>
    </xf>
    <xf numFmtId="0" fontId="0" fillId="12" borderId="7" xfId="0" applyFill="1" applyBorder="1" applyProtection="1"/>
    <xf numFmtId="0" fontId="16" fillId="10" borderId="0" xfId="0" applyFont="1" applyFill="1" applyAlignment="1" applyProtection="1">
      <alignment horizontal="left" indent="1"/>
    </xf>
    <xf numFmtId="0" fontId="0" fillId="10" borderId="0" xfId="0" applyFill="1" applyProtection="1"/>
    <xf numFmtId="0" fontId="16" fillId="4" borderId="0" xfId="0" applyFont="1" applyFill="1" applyAlignment="1" applyProtection="1">
      <alignment horizontal="left" indent="2"/>
    </xf>
    <xf numFmtId="0" fontId="16" fillId="4" borderId="0" xfId="0" applyFont="1" applyFill="1" applyAlignment="1" applyProtection="1">
      <alignment horizontal="left" indent="1"/>
    </xf>
    <xf numFmtId="0" fontId="16" fillId="12" borderId="0" xfId="0" applyFont="1" applyFill="1" applyAlignment="1" applyProtection="1">
      <alignment horizontal="left" indent="1"/>
    </xf>
    <xf numFmtId="0" fontId="0" fillId="5" borderId="0" xfId="0" applyFill="1" applyAlignment="1" applyProtection="1">
      <alignment horizontal="left" vertical="top" wrapText="1"/>
    </xf>
    <xf numFmtId="0" fontId="0" fillId="5" borderId="0" xfId="0" applyFont="1" applyFill="1" applyAlignment="1" applyProtection="1">
      <alignment horizontal="left" vertical="center" wrapText="1"/>
    </xf>
    <xf numFmtId="0" fontId="0" fillId="5" borderId="0" xfId="0" applyFont="1" applyFill="1" applyAlignment="1" applyProtection="1">
      <alignment horizontal="center" vertical="center" wrapText="1"/>
    </xf>
    <xf numFmtId="0" fontId="0" fillId="5" borderId="0" xfId="0" applyFont="1" applyFill="1" applyAlignment="1" applyProtection="1">
      <alignment horizontal="center" vertical="top"/>
    </xf>
    <xf numFmtId="10" fontId="0" fillId="5" borderId="0" xfId="0" applyNumberFormat="1" applyFont="1" applyFill="1" applyAlignment="1" applyProtection="1">
      <alignment horizontal="center" vertical="top"/>
    </xf>
    <xf numFmtId="0" fontId="0" fillId="5" borderId="0" xfId="0" applyFont="1" applyFill="1" applyAlignment="1" applyProtection="1">
      <alignment vertical="top"/>
    </xf>
    <xf numFmtId="0" fontId="0" fillId="12" borderId="0" xfId="0" applyFont="1" applyFill="1" applyAlignment="1" applyProtection="1">
      <alignment horizontal="left" vertical="top"/>
    </xf>
    <xf numFmtId="0" fontId="0" fillId="0" borderId="0" xfId="0" applyFill="1" applyProtection="1"/>
    <xf numFmtId="0" fontId="0" fillId="0" borderId="0" xfId="0" applyProtection="1"/>
    <xf numFmtId="0" fontId="0" fillId="5" borderId="0" xfId="0" applyFont="1" applyFill="1" applyAlignment="1" applyProtection="1">
      <alignment horizontal="left" vertical="top"/>
    </xf>
    <xf numFmtId="0" fontId="24" fillId="4" borderId="0" xfId="0" applyFont="1" applyFill="1" applyAlignment="1" applyProtection="1">
      <alignment horizontal="left" indent="2"/>
    </xf>
    <xf numFmtId="0" fontId="16" fillId="12" borderId="0" xfId="0" applyFont="1" applyFill="1" applyProtection="1"/>
    <xf numFmtId="0" fontId="0" fillId="12" borderId="0" xfId="0" applyFill="1" applyAlignment="1" applyProtection="1">
      <alignment horizontal="left" vertical="top"/>
    </xf>
    <xf numFmtId="0" fontId="0" fillId="5" borderId="0" xfId="0" applyFill="1" applyAlignment="1" applyProtection="1">
      <alignment horizontal="left"/>
    </xf>
    <xf numFmtId="10" fontId="0" fillId="5" borderId="0" xfId="0" applyNumberFormat="1" applyFill="1" applyAlignment="1" applyProtection="1">
      <alignment horizontal="center"/>
    </xf>
    <xf numFmtId="0" fontId="0" fillId="5" borderId="0" xfId="0" applyFill="1" applyAlignment="1" applyProtection="1">
      <alignment horizontal="center"/>
    </xf>
    <xf numFmtId="194" fontId="0" fillId="9" borderId="1" xfId="0" applyNumberFormat="1" applyFill="1" applyBorder="1" applyAlignment="1" applyProtection="1">
      <alignment horizontal="center"/>
    </xf>
    <xf numFmtId="10" fontId="0" fillId="5" borderId="0" xfId="0" applyNumberFormat="1" applyFill="1" applyBorder="1" applyAlignment="1" applyProtection="1">
      <alignment horizontal="center"/>
    </xf>
    <xf numFmtId="0" fontId="2" fillId="9" borderId="1" xfId="0" applyFont="1" applyFill="1" applyBorder="1" applyAlignment="1" applyProtection="1">
      <alignment horizontal="left" vertical="top"/>
    </xf>
    <xf numFmtId="10" fontId="0" fillId="5" borderId="69" xfId="0" applyNumberFormat="1" applyFill="1" applyBorder="1" applyAlignment="1" applyProtection="1">
      <alignment horizontal="center"/>
    </xf>
    <xf numFmtId="0" fontId="0" fillId="5" borderId="15" xfId="0" applyFill="1" applyBorder="1" applyAlignment="1" applyProtection="1">
      <alignment horizontal="center"/>
    </xf>
    <xf numFmtId="0" fontId="2" fillId="9" borderId="19" xfId="0" applyFont="1" applyFill="1" applyBorder="1" applyAlignment="1" applyProtection="1">
      <alignment horizontal="left" vertical="top"/>
    </xf>
    <xf numFmtId="10" fontId="0" fillId="9" borderId="1" xfId="0" applyNumberFormat="1" applyFill="1" applyBorder="1" applyAlignment="1" applyProtection="1">
      <alignment horizontal="center"/>
    </xf>
    <xf numFmtId="0" fontId="12" fillId="5" borderId="0" xfId="0" applyFont="1" applyFill="1" applyAlignment="1" applyProtection="1">
      <alignment horizontal="left"/>
    </xf>
    <xf numFmtId="0" fontId="0" fillId="5" borderId="0" xfId="0" applyFont="1" applyFill="1" applyAlignment="1" applyProtection="1">
      <alignment horizontal="center"/>
    </xf>
    <xf numFmtId="10" fontId="0" fillId="5" borderId="0" xfId="0" applyNumberFormat="1" applyFont="1" applyFill="1" applyAlignment="1" applyProtection="1">
      <alignment horizontal="center"/>
    </xf>
    <xf numFmtId="0" fontId="2" fillId="5" borderId="0" xfId="0" applyFont="1" applyFill="1" applyProtection="1"/>
    <xf numFmtId="0" fontId="15" fillId="0" borderId="0" xfId="50" applyFont="1" applyProtection="1"/>
    <xf numFmtId="194" fontId="0" fillId="5" borderId="0" xfId="0" applyNumberFormat="1" applyFill="1" applyAlignment="1" applyProtection="1">
      <alignment horizontal="center" vertical="center"/>
    </xf>
    <xf numFmtId="0" fontId="15" fillId="5" borderId="0" xfId="50" applyFont="1" applyFill="1" applyAlignment="1" applyProtection="1">
      <alignment vertical="top"/>
    </xf>
    <xf numFmtId="194" fontId="0" fillId="5" borderId="0" xfId="0" applyNumberFormat="1" applyFill="1" applyAlignment="1" applyProtection="1">
      <alignment horizontal="center" vertical="top"/>
    </xf>
    <xf numFmtId="0" fontId="0" fillId="4" borderId="0" xfId="0" applyFill="1" applyProtection="1"/>
    <xf numFmtId="0" fontId="16" fillId="5" borderId="0" xfId="0" applyFont="1" applyFill="1" applyAlignment="1" applyProtection="1">
      <alignment horizontal="left" indent="2"/>
    </xf>
    <xf numFmtId="0" fontId="2" fillId="5" borderId="0" xfId="0" applyFont="1" applyFill="1" applyAlignment="1" applyProtection="1">
      <alignment horizontal="left" vertical="top"/>
    </xf>
    <xf numFmtId="0" fontId="11" fillId="5" borderId="0" xfId="0" applyFont="1" applyFill="1" applyBorder="1" applyAlignment="1" applyProtection="1">
      <alignment horizontal="left" vertical="top"/>
    </xf>
    <xf numFmtId="10" fontId="0" fillId="5" borderId="0" xfId="0" applyNumberFormat="1" applyFill="1" applyAlignment="1" applyProtection="1">
      <alignment horizontal="center" vertical="top"/>
    </xf>
    <xf numFmtId="0" fontId="2" fillId="12" borderId="0" xfId="0" applyFont="1" applyFill="1" applyAlignment="1" applyProtection="1">
      <alignment vertical="top"/>
    </xf>
    <xf numFmtId="0" fontId="16" fillId="5" borderId="0" xfId="0" applyFont="1" applyFill="1" applyBorder="1" applyProtection="1"/>
    <xf numFmtId="0" fontId="0" fillId="5" borderId="0" xfId="0" applyFont="1" applyFill="1" applyBorder="1" applyAlignment="1" applyProtection="1">
      <alignment horizontal="center" vertical="center" wrapText="1"/>
    </xf>
    <xf numFmtId="194" fontId="0" fillId="5" borderId="0" xfId="0" applyNumberFormat="1" applyFill="1" applyBorder="1" applyAlignment="1" applyProtection="1">
      <alignment horizontal="center" vertical="top"/>
    </xf>
    <xf numFmtId="10" fontId="0" fillId="5" borderId="0" xfId="0" applyNumberFormat="1" applyFill="1" applyBorder="1" applyAlignment="1" applyProtection="1">
      <alignment horizontal="center" vertical="top"/>
    </xf>
    <xf numFmtId="0" fontId="2" fillId="5" borderId="0" xfId="0" applyFont="1" applyFill="1" applyBorder="1" applyProtection="1"/>
    <xf numFmtId="0" fontId="2" fillId="12" borderId="0" xfId="0" applyFont="1" applyFill="1" applyBorder="1" applyAlignment="1" applyProtection="1">
      <alignment vertical="top"/>
    </xf>
    <xf numFmtId="0" fontId="0" fillId="0" borderId="0" xfId="0" applyFill="1" applyBorder="1" applyProtection="1"/>
    <xf numFmtId="0" fontId="0" fillId="0" borderId="0" xfId="0" applyBorder="1" applyProtection="1"/>
    <xf numFmtId="0" fontId="11" fillId="5" borderId="0" xfId="0" applyFont="1" applyFill="1" applyAlignment="1" applyProtection="1">
      <alignment horizontal="left" vertical="top"/>
    </xf>
    <xf numFmtId="0" fontId="0" fillId="12" borderId="0" xfId="0" applyFont="1" applyFill="1" applyAlignment="1" applyProtection="1">
      <alignment horizontal="right" vertical="top"/>
    </xf>
    <xf numFmtId="0" fontId="0" fillId="12" borderId="0" xfId="0" applyFill="1" applyAlignment="1" applyProtection="1">
      <alignment horizontal="right" vertical="top"/>
    </xf>
    <xf numFmtId="0" fontId="0" fillId="5" borderId="0" xfId="0" applyFont="1" applyFill="1" applyProtection="1"/>
    <xf numFmtId="0" fontId="0" fillId="12" borderId="0" xfId="0" applyFont="1" applyFill="1" applyProtection="1"/>
    <xf numFmtId="0" fontId="0" fillId="9" borderId="1" xfId="0" applyFill="1" applyBorder="1" applyAlignment="1" applyProtection="1">
      <alignment horizontal="center" vertical="center"/>
    </xf>
    <xf numFmtId="10" fontId="0" fillId="9" borderId="1" xfId="0" applyNumberFormat="1" applyFill="1" applyBorder="1" applyAlignment="1" applyProtection="1">
      <alignment horizontal="center" vertical="center"/>
    </xf>
    <xf numFmtId="0" fontId="16" fillId="10" borderId="0" xfId="0" applyFont="1" applyFill="1" applyProtection="1"/>
    <xf numFmtId="193" fontId="2" fillId="5" borderId="0" xfId="0" applyNumberFormat="1" applyFont="1" applyFill="1" applyAlignment="1" applyProtection="1">
      <alignment horizontal="center" vertical="top"/>
    </xf>
    <xf numFmtId="0" fontId="0" fillId="5" borderId="0" xfId="0" applyFill="1" applyAlignment="1" applyProtection="1">
      <alignment horizontal="left" indent="1"/>
    </xf>
    <xf numFmtId="0" fontId="0" fillId="5" borderId="1" xfId="0" applyFont="1" applyFill="1" applyBorder="1" applyAlignment="1" applyProtection="1">
      <alignment horizontal="left"/>
    </xf>
    <xf numFmtId="0" fontId="0" fillId="5" borderId="0" xfId="0" applyFont="1" applyFill="1" applyBorder="1" applyAlignment="1" applyProtection="1">
      <alignment horizontal="center"/>
    </xf>
    <xf numFmtId="0" fontId="0" fillId="5" borderId="0" xfId="0" applyFont="1" applyFill="1" applyBorder="1" applyAlignment="1" applyProtection="1">
      <alignment horizontal="left"/>
    </xf>
    <xf numFmtId="0" fontId="17" fillId="5" borderId="56" xfId="0" applyFont="1" applyFill="1" applyBorder="1" applyAlignment="1" applyProtection="1">
      <alignment horizontal="left" vertical="center" indent="1"/>
    </xf>
    <xf numFmtId="0" fontId="17" fillId="5" borderId="21" xfId="0" applyFont="1" applyFill="1" applyBorder="1" applyAlignment="1" applyProtection="1">
      <alignment horizontal="right" vertical="center"/>
    </xf>
    <xf numFmtId="194" fontId="0" fillId="9" borderId="39" xfId="0" applyNumberFormat="1" applyFill="1" applyBorder="1" applyAlignment="1" applyProtection="1">
      <alignment horizontal="center" vertical="center"/>
    </xf>
    <xf numFmtId="0" fontId="0" fillId="5" borderId="1" xfId="0" applyFont="1" applyFill="1" applyBorder="1" applyAlignment="1" applyProtection="1">
      <alignment vertical="center"/>
    </xf>
    <xf numFmtId="0" fontId="0" fillId="5" borderId="1" xfId="0" applyFont="1" applyFill="1" applyBorder="1" applyAlignment="1" applyProtection="1"/>
    <xf numFmtId="0" fontId="0" fillId="5" borderId="0" xfId="0" applyFont="1" applyFill="1" applyBorder="1" applyAlignment="1" applyProtection="1"/>
    <xf numFmtId="0" fontId="13" fillId="5" borderId="0" xfId="0" applyFont="1" applyFill="1" applyAlignment="1" applyProtection="1"/>
    <xf numFmtId="0" fontId="13" fillId="5" borderId="0" xfId="0" applyFont="1" applyFill="1" applyAlignment="1" applyProtection="1">
      <alignment horizontal="left"/>
    </xf>
    <xf numFmtId="9" fontId="0" fillId="6" borderId="44" xfId="49" applyFont="1" applyFill="1" applyBorder="1" applyAlignment="1" applyProtection="1">
      <alignment horizontal="center" vertical="center"/>
      <protection locked="0"/>
    </xf>
    <xf numFmtId="9" fontId="0" fillId="6" borderId="43" xfId="49" applyFont="1" applyFill="1" applyBorder="1" applyAlignment="1" applyProtection="1">
      <alignment horizontal="center" vertical="center"/>
      <protection locked="0"/>
    </xf>
    <xf numFmtId="9" fontId="0" fillId="6" borderId="1" xfId="49" applyFont="1" applyFill="1" applyBorder="1" applyAlignment="1" applyProtection="1">
      <alignment horizontal="center" vertical="center"/>
      <protection locked="0"/>
    </xf>
    <xf numFmtId="0" fontId="0" fillId="5" borderId="0" xfId="0" applyFont="1" applyFill="1" applyAlignment="1" applyProtection="1">
      <alignment horizontal="left"/>
    </xf>
    <xf numFmtId="0" fontId="21" fillId="5" borderId="0" xfId="0" applyFont="1" applyFill="1" applyAlignment="1" applyProtection="1">
      <alignment horizontal="left"/>
    </xf>
    <xf numFmtId="0" fontId="13" fillId="5" borderId="0" xfId="0" applyFont="1" applyFill="1" applyAlignment="1" applyProtection="1">
      <alignment horizontal="center" vertical="center"/>
    </xf>
    <xf numFmtId="0" fontId="0" fillId="5" borderId="9" xfId="0" applyFill="1" applyBorder="1" applyAlignment="1" applyProtection="1">
      <alignment horizontal="center"/>
    </xf>
    <xf numFmtId="0" fontId="0" fillId="5" borderId="0" xfId="0" applyFill="1" applyBorder="1" applyAlignment="1" applyProtection="1">
      <alignment horizontal="center"/>
    </xf>
    <xf numFmtId="0" fontId="0" fillId="5" borderId="55" xfId="0" applyFill="1" applyBorder="1" applyAlignment="1" applyProtection="1">
      <alignment horizontal="center"/>
    </xf>
    <xf numFmtId="0" fontId="13" fillId="5" borderId="0" xfId="0" applyFont="1" applyFill="1" applyAlignment="1" applyProtection="1">
      <alignment horizontal="center"/>
    </xf>
    <xf numFmtId="0" fontId="13" fillId="5" borderId="9" xfId="0" applyFont="1" applyFill="1" applyBorder="1" applyAlignment="1" applyProtection="1">
      <alignment horizontal="center"/>
    </xf>
    <xf numFmtId="0" fontId="13" fillId="5" borderId="55" xfId="0" applyFont="1" applyFill="1" applyBorder="1" applyAlignment="1" applyProtection="1">
      <alignment horizontal="center" vertical="center"/>
    </xf>
    <xf numFmtId="195" fontId="0" fillId="5" borderId="0" xfId="0" applyNumberFormat="1" applyFill="1" applyAlignment="1" applyProtection="1">
      <alignment horizontal="center" vertical="center"/>
    </xf>
    <xf numFmtId="3" fontId="0" fillId="5" borderId="0" xfId="0" applyNumberFormat="1" applyFill="1" applyBorder="1" applyAlignment="1" applyProtection="1">
      <alignment horizontal="center" vertical="center"/>
    </xf>
    <xf numFmtId="3" fontId="0" fillId="5" borderId="55" xfId="0" applyNumberFormat="1" applyFill="1" applyBorder="1" applyProtection="1"/>
    <xf numFmtId="0" fontId="0" fillId="5" borderId="11" xfId="0" applyFont="1" applyFill="1" applyBorder="1" applyAlignment="1" applyProtection="1">
      <alignment horizontal="center" vertical="center"/>
    </xf>
    <xf numFmtId="3" fontId="13" fillId="9" borderId="60" xfId="0" applyNumberFormat="1" applyFont="1" applyFill="1" applyBorder="1" applyAlignment="1" applyProtection="1">
      <alignment horizontal="center" vertical="center"/>
    </xf>
    <xf numFmtId="3" fontId="13" fillId="9" borderId="35" xfId="0" applyNumberFormat="1" applyFont="1" applyFill="1" applyBorder="1" applyAlignment="1" applyProtection="1">
      <alignment horizontal="center" vertical="center"/>
    </xf>
    <xf numFmtId="3" fontId="0" fillId="9" borderId="1" xfId="0" applyNumberFormat="1" applyFill="1" applyBorder="1" applyAlignment="1" applyProtection="1">
      <alignment horizontal="center" vertical="center"/>
      <protection locked="0"/>
    </xf>
    <xf numFmtId="3" fontId="0" fillId="9" borderId="28" xfId="0" applyNumberFormat="1" applyFill="1" applyBorder="1" applyAlignment="1" applyProtection="1">
      <alignment horizontal="center" vertical="center"/>
      <protection locked="0"/>
    </xf>
    <xf numFmtId="0" fontId="0" fillId="0" borderId="0" xfId="0" applyAlignment="1" applyProtection="1">
      <alignment vertical="top" wrapText="1"/>
    </xf>
    <xf numFmtId="0" fontId="30" fillId="0" borderId="0" xfId="0" applyFont="1" applyAlignment="1" applyProtection="1">
      <alignment vertical="center"/>
    </xf>
    <xf numFmtId="0" fontId="30" fillId="0" borderId="0" xfId="0" applyFont="1" applyBorder="1" applyAlignment="1" applyProtection="1">
      <alignment vertical="center"/>
    </xf>
    <xf numFmtId="0" fontId="0" fillId="0" borderId="0" xfId="0" applyBorder="1" applyAlignment="1" applyProtection="1">
      <alignment horizontal="left" vertical="top" wrapText="1" indent="3"/>
    </xf>
    <xf numFmtId="0" fontId="0" fillId="0" borderId="0" xfId="0" applyAlignment="1" applyProtection="1">
      <alignment horizontal="left" vertical="top" wrapText="1" indent="3"/>
    </xf>
    <xf numFmtId="0" fontId="0" fillId="0" borderId="17" xfId="0" applyBorder="1" applyAlignment="1" applyProtection="1">
      <alignment horizontal="center" vertical="center" wrapText="1"/>
    </xf>
    <xf numFmtId="0" fontId="31" fillId="0" borderId="1" xfId="0" applyFont="1" applyFill="1" applyBorder="1" applyAlignment="1" applyProtection="1">
      <alignment horizontal="left" vertical="center"/>
    </xf>
    <xf numFmtId="0" fontId="0" fillId="0" borderId="19" xfId="0" applyBorder="1" applyAlignment="1" applyProtection="1">
      <alignment horizontal="left" vertical="top" wrapText="1" indent="3"/>
    </xf>
    <xf numFmtId="0" fontId="30" fillId="0" borderId="0" xfId="0" applyFont="1" applyAlignment="1" applyProtection="1">
      <alignment horizontal="center" vertical="top"/>
    </xf>
    <xf numFmtId="0" fontId="0" fillId="0" borderId="0" xfId="0" applyAlignment="1" applyProtection="1">
      <alignment horizontal="center" vertical="top"/>
    </xf>
    <xf numFmtId="0" fontId="0" fillId="0" borderId="0" xfId="0" applyAlignment="1" applyProtection="1">
      <alignment horizontal="center" vertical="top" wrapText="1"/>
    </xf>
    <xf numFmtId="0" fontId="0" fillId="0" borderId="0" xfId="0" applyAlignment="1" applyProtection="1">
      <alignment horizontal="center" vertical="center" wrapText="1"/>
    </xf>
    <xf numFmtId="9" fontId="0" fillId="9" borderId="1" xfId="49" applyFont="1" applyFill="1" applyBorder="1" applyAlignment="1" applyProtection="1">
      <alignment horizontal="center" vertical="center" wrapText="1"/>
    </xf>
    <xf numFmtId="0" fontId="21" fillId="0" borderId="0" xfId="0" applyFont="1" applyAlignment="1" applyProtection="1">
      <alignment horizontal="left" vertical="top" wrapText="1"/>
    </xf>
    <xf numFmtId="0" fontId="29" fillId="11" borderId="0" xfId="0" applyFont="1" applyFill="1" applyAlignment="1" applyProtection="1">
      <alignment vertical="center"/>
    </xf>
    <xf numFmtId="0" fontId="0" fillId="11" borderId="0" xfId="0" applyFill="1" applyProtection="1"/>
    <xf numFmtId="0" fontId="0" fillId="11" borderId="0" xfId="0" applyFill="1" applyAlignment="1" applyProtection="1">
      <alignment horizontal="center" vertical="top"/>
    </xf>
    <xf numFmtId="0" fontId="30" fillId="11" borderId="0" xfId="0" applyFont="1" applyFill="1" applyAlignment="1" applyProtection="1">
      <alignment vertical="center"/>
    </xf>
    <xf numFmtId="0" fontId="30" fillId="11" borderId="0" xfId="0" applyFont="1" applyFill="1" applyAlignment="1" applyProtection="1">
      <alignment horizontal="center" vertical="center"/>
    </xf>
    <xf numFmtId="2" fontId="29" fillId="11" borderId="0" xfId="0" applyNumberFormat="1" applyFont="1" applyFill="1" applyBorder="1" applyAlignment="1" applyProtection="1">
      <alignment horizontal="center" vertical="center" wrapText="1"/>
    </xf>
    <xf numFmtId="2" fontId="29" fillId="11" borderId="20" xfId="0" applyNumberFormat="1" applyFont="1" applyFill="1" applyBorder="1" applyAlignment="1" applyProtection="1">
      <alignment horizontal="center" vertical="center" wrapText="1"/>
    </xf>
    <xf numFmtId="2" fontId="29" fillId="11" borderId="40" xfId="0" applyNumberFormat="1" applyFont="1" applyFill="1" applyBorder="1" applyAlignment="1" applyProtection="1">
      <alignment horizontal="center" vertical="center" wrapText="1"/>
    </xf>
    <xf numFmtId="0" fontId="29" fillId="0" borderId="0" xfId="0" applyFont="1" applyFill="1" applyAlignment="1" applyProtection="1">
      <alignment vertical="center"/>
    </xf>
    <xf numFmtId="0" fontId="30" fillId="0" borderId="0" xfId="0" applyFont="1" applyFill="1" applyAlignment="1" applyProtection="1">
      <alignment vertical="center"/>
    </xf>
    <xf numFmtId="0" fontId="30" fillId="0" borderId="0" xfId="0" applyFont="1" applyFill="1" applyAlignment="1" applyProtection="1">
      <alignment horizontal="center" vertical="center"/>
    </xf>
    <xf numFmtId="0" fontId="29" fillId="0" borderId="0" xfId="0" applyFont="1" applyFill="1" applyAlignment="1" applyProtection="1">
      <alignment horizontal="center" vertical="center" wrapText="1"/>
    </xf>
    <xf numFmtId="0" fontId="32" fillId="11" borderId="0" xfId="0" applyFont="1" applyFill="1" applyProtection="1"/>
    <xf numFmtId="0" fontId="13" fillId="11" borderId="0" xfId="0" applyFont="1" applyFill="1" applyProtection="1"/>
    <xf numFmtId="0" fontId="0" fillId="11" borderId="0" xfId="0" applyFill="1" applyAlignment="1" applyProtection="1">
      <alignment vertical="center" wrapText="1"/>
    </xf>
    <xf numFmtId="0" fontId="31" fillId="11" borderId="0" xfId="0" applyFont="1" applyFill="1" applyAlignment="1" applyProtection="1">
      <alignment horizontal="center" vertical="center" wrapText="1"/>
    </xf>
    <xf numFmtId="0" fontId="0" fillId="11" borderId="0" xfId="0" applyFill="1" applyAlignment="1" applyProtection="1">
      <alignment vertical="center"/>
    </xf>
    <xf numFmtId="0" fontId="0" fillId="11" borderId="0" xfId="0" applyFill="1" applyAlignment="1" applyProtection="1">
      <alignment horizontal="center" vertical="center"/>
    </xf>
    <xf numFmtId="0" fontId="0" fillId="0" borderId="0" xfId="0" applyAlignment="1" applyProtection="1">
      <alignment vertical="center"/>
    </xf>
    <xf numFmtId="0" fontId="0" fillId="11" borderId="0" xfId="0" applyFill="1" applyAlignment="1" applyProtection="1">
      <alignment vertical="top" wrapText="1"/>
    </xf>
    <xf numFmtId="0" fontId="31" fillId="11" borderId="0" xfId="0" applyFont="1" applyFill="1" applyAlignment="1" applyProtection="1">
      <alignment horizontal="center" vertical="top"/>
    </xf>
    <xf numFmtId="195" fontId="32" fillId="11" borderId="0" xfId="0" applyNumberFormat="1" applyFont="1" applyFill="1" applyAlignment="1" applyProtection="1">
      <alignment horizontal="center" vertical="center"/>
    </xf>
    <xf numFmtId="0" fontId="32" fillId="11" borderId="0" xfId="0" applyFont="1" applyFill="1" applyAlignment="1" applyProtection="1">
      <alignment horizontal="center" vertical="center"/>
    </xf>
    <xf numFmtId="0" fontId="33" fillId="11" borderId="0" xfId="0" applyFont="1" applyFill="1" applyProtection="1"/>
    <xf numFmtId="0" fontId="31" fillId="11" borderId="0" xfId="0" applyFont="1" applyFill="1" applyProtection="1"/>
    <xf numFmtId="0" fontId="0" fillId="11" borderId="0" xfId="0" applyFill="1" applyAlignment="1" applyProtection="1">
      <alignment horizontal="center" vertical="top" wrapText="1"/>
    </xf>
    <xf numFmtId="0" fontId="0" fillId="11" borderId="0" xfId="0" applyFill="1" applyAlignment="1" applyProtection="1">
      <alignment wrapText="1"/>
    </xf>
    <xf numFmtId="0" fontId="32" fillId="0" borderId="0" xfId="0" applyFont="1" applyProtection="1"/>
    <xf numFmtId="0" fontId="32" fillId="0" borderId="0" xfId="0" applyFont="1" applyAlignment="1" applyProtection="1">
      <alignment horizontal="center" vertical="center"/>
    </xf>
    <xf numFmtId="0" fontId="0" fillId="11" borderId="0" xfId="0" applyFill="1" applyAlignment="1" applyProtection="1">
      <alignment vertical="top"/>
    </xf>
    <xf numFmtId="0" fontId="13" fillId="11" borderId="0" xfId="0" quotePrefix="1" applyFont="1" applyFill="1" applyAlignment="1" applyProtection="1">
      <alignment horizontal="center" vertical="top"/>
    </xf>
    <xf numFmtId="9" fontId="0" fillId="6" borderId="1" xfId="49" applyFont="1" applyFill="1" applyBorder="1" applyAlignment="1" applyProtection="1">
      <alignment horizontal="center" vertical="center" wrapText="1"/>
      <protection locked="0"/>
    </xf>
    <xf numFmtId="0" fontId="0" fillId="6" borderId="51" xfId="0"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0" fontId="0" fillId="5" borderId="0" xfId="0" applyFill="1" applyAlignment="1" applyProtection="1">
      <alignment horizontal="center" wrapText="1"/>
    </xf>
    <xf numFmtId="0" fontId="23" fillId="14" borderId="0" xfId="0" applyFont="1" applyFill="1" applyAlignment="1" applyProtection="1">
      <alignment vertical="center" wrapText="1"/>
    </xf>
    <xf numFmtId="0" fontId="15" fillId="5" borderId="0" xfId="50" applyFont="1" applyFill="1" applyProtection="1"/>
    <xf numFmtId="0" fontId="2" fillId="5" borderId="0" xfId="0" applyFont="1" applyFill="1" applyAlignment="1" applyProtection="1">
      <alignment horizontal="left" indent="1"/>
    </xf>
    <xf numFmtId="194" fontId="0" fillId="0" borderId="1" xfId="0" applyNumberFormat="1" applyFill="1" applyBorder="1" applyAlignment="1" applyProtection="1">
      <alignment horizontal="center"/>
    </xf>
    <xf numFmtId="0" fontId="48" fillId="5" borderId="0" xfId="0" applyFont="1" applyFill="1" applyAlignment="1" applyProtection="1">
      <alignment vertical="top" wrapText="1"/>
    </xf>
    <xf numFmtId="0" fontId="48" fillId="0" borderId="0" xfId="0" applyFont="1" applyAlignment="1">
      <alignment vertical="top" wrapText="1"/>
    </xf>
    <xf numFmtId="0" fontId="23" fillId="14" borderId="0" xfId="0" applyFont="1" applyFill="1" applyAlignment="1" applyProtection="1">
      <alignment horizontal="center" vertical="center" wrapText="1"/>
    </xf>
    <xf numFmtId="0" fontId="2" fillId="5" borderId="0" xfId="0" applyFont="1" applyFill="1" applyAlignment="1" applyProtection="1">
      <alignment horizontal="left" vertical="top" wrapText="1"/>
    </xf>
    <xf numFmtId="0" fontId="2" fillId="6" borderId="17" xfId="1" applyFont="1" applyFill="1" applyBorder="1" applyAlignment="1" applyProtection="1">
      <alignment horizontal="center"/>
    </xf>
    <xf numFmtId="0" fontId="2" fillId="6" borderId="18" xfId="1" applyFont="1" applyFill="1" applyBorder="1" applyAlignment="1" applyProtection="1">
      <alignment horizontal="center"/>
    </xf>
    <xf numFmtId="0" fontId="2" fillId="6" borderId="19" xfId="1" applyFont="1" applyFill="1" applyBorder="1" applyAlignment="1" applyProtection="1">
      <alignment horizontal="center"/>
    </xf>
    <xf numFmtId="0" fontId="15" fillId="7" borderId="17" xfId="1" applyFont="1" applyFill="1" applyBorder="1" applyAlignment="1" applyProtection="1">
      <alignment horizontal="center"/>
    </xf>
    <xf numFmtId="0" fontId="15" fillId="7" borderId="18" xfId="1" applyFont="1" applyFill="1" applyBorder="1" applyAlignment="1" applyProtection="1">
      <alignment horizontal="center"/>
    </xf>
    <xf numFmtId="0" fontId="15" fillId="7" borderId="19" xfId="1" applyFont="1" applyFill="1" applyBorder="1" applyAlignment="1" applyProtection="1">
      <alignment horizontal="center"/>
    </xf>
    <xf numFmtId="0" fontId="0" fillId="8" borderId="17" xfId="0" applyFont="1" applyFill="1" applyBorder="1" applyAlignment="1" applyProtection="1">
      <alignment horizontal="center"/>
    </xf>
    <xf numFmtId="0" fontId="0" fillId="8" borderId="18" xfId="0" applyFont="1" applyFill="1" applyBorder="1" applyAlignment="1" applyProtection="1">
      <alignment horizontal="center"/>
    </xf>
    <xf numFmtId="0" fontId="0" fillId="8" borderId="19" xfId="0" applyFont="1" applyFill="1" applyBorder="1" applyAlignment="1" applyProtection="1">
      <alignment horizontal="center"/>
    </xf>
    <xf numFmtId="0" fontId="0" fillId="5" borderId="17" xfId="0" applyFill="1" applyBorder="1" applyAlignment="1" applyProtection="1">
      <alignment horizontal="center"/>
    </xf>
    <xf numFmtId="0" fontId="0" fillId="5" borderId="18" xfId="0" applyFill="1" applyBorder="1" applyAlignment="1" applyProtection="1">
      <alignment horizontal="center"/>
    </xf>
    <xf numFmtId="0" fontId="0" fillId="5" borderId="19" xfId="0" applyFill="1" applyBorder="1" applyAlignment="1" applyProtection="1">
      <alignment horizontal="center"/>
    </xf>
    <xf numFmtId="0" fontId="47" fillId="5" borderId="75" xfId="0" applyFont="1" applyFill="1" applyBorder="1" applyAlignment="1" applyProtection="1">
      <alignment horizontal="left" vertical="center" wrapText="1" indent="1"/>
    </xf>
    <xf numFmtId="0" fontId="47" fillId="5" borderId="49" xfId="0" applyFont="1" applyFill="1" applyBorder="1" applyAlignment="1" applyProtection="1">
      <alignment horizontal="left" vertical="center" wrapText="1" indent="1"/>
    </xf>
    <xf numFmtId="0" fontId="17" fillId="5" borderId="56" xfId="0" applyFont="1" applyFill="1" applyBorder="1" applyAlignment="1" applyProtection="1">
      <alignment horizontal="left" vertical="top" wrapText="1" indent="1"/>
    </xf>
    <xf numFmtId="0" fontId="17" fillId="5" borderId="15" xfId="0" applyFont="1" applyFill="1" applyBorder="1" applyAlignment="1" applyProtection="1">
      <alignment horizontal="left" vertical="top" wrapText="1" indent="1"/>
    </xf>
    <xf numFmtId="0" fontId="0" fillId="5" borderId="20" xfId="0" applyFill="1" applyBorder="1" applyAlignment="1" applyProtection="1">
      <alignment horizontal="left" vertical="center"/>
    </xf>
    <xf numFmtId="0" fontId="0" fillId="5" borderId="21" xfId="0" applyFill="1" applyBorder="1" applyAlignment="1" applyProtection="1">
      <alignment horizontal="left" vertical="center"/>
    </xf>
    <xf numFmtId="0" fontId="0" fillId="5" borderId="64" xfId="0" applyFill="1" applyBorder="1" applyAlignment="1" applyProtection="1">
      <alignment horizontal="left" vertical="center"/>
    </xf>
    <xf numFmtId="0" fontId="0" fillId="6" borderId="54" xfId="0" applyFill="1" applyBorder="1" applyAlignment="1" applyProtection="1">
      <alignment horizontal="left" vertical="center"/>
      <protection locked="0"/>
    </xf>
    <xf numFmtId="0" fontId="0" fillId="6" borderId="21" xfId="0" applyFill="1" applyBorder="1" applyAlignment="1" applyProtection="1">
      <alignment horizontal="left" vertical="center"/>
      <protection locked="0"/>
    </xf>
    <xf numFmtId="0" fontId="0" fillId="6" borderId="40" xfId="0" applyFill="1" applyBorder="1" applyAlignment="1" applyProtection="1">
      <alignment horizontal="left" vertical="center"/>
      <protection locked="0"/>
    </xf>
    <xf numFmtId="0" fontId="2" fillId="5" borderId="33" xfId="0" applyFont="1" applyFill="1" applyBorder="1" applyAlignment="1" applyProtection="1">
      <alignment horizontal="left" vertical="center"/>
    </xf>
    <xf numFmtId="0" fontId="2" fillId="5" borderId="34" xfId="0" applyFont="1" applyFill="1" applyBorder="1" applyAlignment="1" applyProtection="1">
      <alignment horizontal="left" vertical="center"/>
    </xf>
    <xf numFmtId="1" fontId="0" fillId="6" borderId="34" xfId="0" applyNumberFormat="1" applyFill="1" applyBorder="1" applyAlignment="1" applyProtection="1">
      <alignment horizontal="left" vertical="center"/>
      <protection locked="0"/>
    </xf>
    <xf numFmtId="1" fontId="0" fillId="6" borderId="35" xfId="0" applyNumberFormat="1" applyFill="1" applyBorder="1" applyAlignment="1" applyProtection="1">
      <alignment horizontal="left" vertical="center"/>
      <protection locked="0"/>
    </xf>
    <xf numFmtId="0" fontId="0" fillId="6" borderId="4" xfId="0" applyFill="1" applyBorder="1" applyAlignment="1" applyProtection="1">
      <alignment horizontal="left" vertical="center"/>
      <protection locked="0"/>
    </xf>
    <xf numFmtId="0" fontId="0" fillId="6" borderId="73" xfId="0" applyFill="1" applyBorder="1" applyAlignment="1" applyProtection="1">
      <alignment horizontal="left" vertical="center"/>
      <protection locked="0"/>
    </xf>
    <xf numFmtId="0" fontId="0" fillId="5" borderId="33" xfId="0" applyFill="1" applyBorder="1" applyAlignment="1" applyProtection="1">
      <alignment horizontal="left" vertical="center"/>
    </xf>
    <xf numFmtId="0" fontId="0" fillId="5" borderId="34" xfId="0" applyFill="1" applyBorder="1" applyAlignment="1" applyProtection="1">
      <alignment horizontal="left" vertical="center"/>
    </xf>
    <xf numFmtId="195" fontId="0" fillId="6" borderId="34" xfId="0" applyNumberFormat="1" applyFill="1" applyBorder="1" applyAlignment="1" applyProtection="1">
      <alignment horizontal="left" vertical="center"/>
      <protection locked="0"/>
    </xf>
    <xf numFmtId="195" fontId="0" fillId="6" borderId="35" xfId="0" applyNumberFormat="1" applyFill="1" applyBorder="1" applyAlignment="1" applyProtection="1">
      <alignment horizontal="left" vertical="center"/>
      <protection locked="0"/>
    </xf>
    <xf numFmtId="195" fontId="0" fillId="6" borderId="1" xfId="0" applyNumberFormat="1" applyFill="1" applyBorder="1" applyAlignment="1" applyProtection="1">
      <alignment horizontal="left" vertical="center"/>
      <protection locked="0"/>
    </xf>
    <xf numFmtId="195" fontId="0" fillId="6" borderId="28" xfId="0" applyNumberFormat="1" applyFill="1" applyBorder="1" applyAlignment="1" applyProtection="1">
      <alignment horizontal="left" vertical="center"/>
      <protection locked="0"/>
    </xf>
    <xf numFmtId="0" fontId="0" fillId="5" borderId="27" xfId="0" applyFill="1" applyBorder="1" applyAlignment="1" applyProtection="1">
      <alignment horizontal="left" vertical="center" wrapText="1"/>
    </xf>
    <xf numFmtId="0" fontId="0" fillId="5" borderId="18" xfId="0" applyFill="1" applyBorder="1" applyAlignment="1" applyProtection="1">
      <alignment horizontal="left" vertical="center" wrapText="1"/>
    </xf>
    <xf numFmtId="0" fontId="0" fillId="5" borderId="19" xfId="0" applyFill="1" applyBorder="1" applyAlignment="1" applyProtection="1">
      <alignment horizontal="left" vertical="center" wrapText="1"/>
    </xf>
    <xf numFmtId="0" fontId="0" fillId="5" borderId="31" xfId="0" applyFill="1" applyBorder="1" applyAlignment="1" applyProtection="1">
      <alignment horizontal="left" vertical="center"/>
    </xf>
    <xf numFmtId="0" fontId="0" fillId="5" borderId="30" xfId="0" applyFill="1" applyBorder="1" applyAlignment="1" applyProtection="1">
      <alignment horizontal="left" vertical="center"/>
    </xf>
    <xf numFmtId="0" fontId="0" fillId="5" borderId="2" xfId="0" applyFill="1" applyBorder="1" applyAlignment="1" applyProtection="1">
      <alignment horizontal="left" vertical="center"/>
    </xf>
    <xf numFmtId="0" fontId="0" fillId="5" borderId="1" xfId="0" applyFill="1" applyBorder="1" applyAlignment="1" applyProtection="1">
      <alignment horizontal="left" vertical="center"/>
    </xf>
    <xf numFmtId="3" fontId="0" fillId="6" borderId="34" xfId="0" applyNumberFormat="1" applyFill="1" applyBorder="1" applyAlignment="1" applyProtection="1">
      <alignment horizontal="left" vertical="center"/>
      <protection locked="0"/>
    </xf>
    <xf numFmtId="3" fontId="0" fillId="6" borderId="35" xfId="0" applyNumberFormat="1" applyFill="1" applyBorder="1" applyAlignment="1" applyProtection="1">
      <alignment horizontal="left" vertical="center"/>
      <protection locked="0"/>
    </xf>
    <xf numFmtId="0" fontId="0" fillId="5" borderId="13" xfId="0" applyFill="1" applyBorder="1" applyAlignment="1" applyProtection="1">
      <alignment horizontal="left" vertical="center" wrapText="1"/>
    </xf>
    <xf numFmtId="0" fontId="0" fillId="5" borderId="58" xfId="0" applyFill="1" applyBorder="1" applyAlignment="1" applyProtection="1">
      <alignment horizontal="left" vertical="center" wrapText="1"/>
    </xf>
    <xf numFmtId="0" fontId="0" fillId="5" borderId="49" xfId="0" applyFill="1" applyBorder="1" applyAlignment="1" applyProtection="1">
      <alignment horizontal="left" vertical="center" wrapText="1"/>
    </xf>
    <xf numFmtId="0" fontId="0" fillId="5" borderId="29" xfId="0" applyFill="1" applyBorder="1" applyAlignment="1" applyProtection="1">
      <alignment horizontal="left" vertical="center"/>
    </xf>
    <xf numFmtId="0" fontId="0" fillId="5" borderId="4" xfId="0" applyFill="1" applyBorder="1" applyAlignment="1" applyProtection="1">
      <alignment horizontal="left" vertical="center"/>
    </xf>
    <xf numFmtId="194" fontId="0" fillId="6" borderId="34" xfId="0" applyNumberFormat="1" applyFill="1" applyBorder="1" applyAlignment="1" applyProtection="1">
      <alignment horizontal="left" vertical="center"/>
      <protection locked="0"/>
    </xf>
    <xf numFmtId="194" fontId="0" fillId="6" borderId="35" xfId="0" applyNumberFormat="1" applyFill="1" applyBorder="1" applyAlignment="1" applyProtection="1">
      <alignment horizontal="left" vertical="center"/>
      <protection locked="0"/>
    </xf>
    <xf numFmtId="0" fontId="0" fillId="6" borderId="1" xfId="0" applyFill="1" applyBorder="1" applyAlignment="1" applyProtection="1">
      <alignment horizontal="left" vertical="center"/>
      <protection locked="0"/>
    </xf>
    <xf numFmtId="0" fontId="0" fillId="6" borderId="28" xfId="0" applyFill="1" applyBorder="1" applyAlignment="1" applyProtection="1">
      <alignment horizontal="left" vertical="center"/>
      <protection locked="0"/>
    </xf>
    <xf numFmtId="0" fontId="0" fillId="6" borderId="30" xfId="0" applyFill="1" applyBorder="1" applyAlignment="1" applyProtection="1">
      <alignment horizontal="left" vertical="center"/>
      <protection locked="0"/>
    </xf>
    <xf numFmtId="0" fontId="0" fillId="6" borderId="32" xfId="0" applyFill="1" applyBorder="1" applyAlignment="1" applyProtection="1">
      <alignment horizontal="left" vertical="center"/>
      <protection locked="0"/>
    </xf>
    <xf numFmtId="196" fontId="0" fillId="6" borderId="30" xfId="0" applyNumberFormat="1" applyFill="1" applyBorder="1" applyAlignment="1" applyProtection="1">
      <alignment horizontal="left" vertical="center"/>
      <protection locked="0"/>
    </xf>
    <xf numFmtId="196" fontId="0" fillId="6" borderId="32" xfId="0" applyNumberFormat="1" applyFill="1" applyBorder="1" applyAlignment="1" applyProtection="1">
      <alignment horizontal="left" vertical="center"/>
      <protection locked="0"/>
    </xf>
    <xf numFmtId="196" fontId="0" fillId="6" borderId="34" xfId="0" applyNumberFormat="1" applyFill="1" applyBorder="1" applyAlignment="1" applyProtection="1">
      <alignment horizontal="left" vertical="center"/>
      <protection locked="0"/>
    </xf>
    <xf numFmtId="196" fontId="0" fillId="6" borderId="35" xfId="0" applyNumberFormat="1" applyFill="1" applyBorder="1" applyAlignment="1" applyProtection="1">
      <alignment horizontal="left" vertical="center"/>
      <protection locked="0"/>
    </xf>
    <xf numFmtId="3" fontId="0" fillId="6" borderId="1" xfId="0" applyNumberFormat="1" applyFill="1" applyBorder="1" applyAlignment="1" applyProtection="1">
      <alignment horizontal="left" vertical="center"/>
      <protection locked="0"/>
    </xf>
    <xf numFmtId="3" fontId="0" fillId="6" borderId="28" xfId="0" applyNumberFormat="1" applyFill="1" applyBorder="1" applyAlignment="1" applyProtection="1">
      <alignment horizontal="left" vertical="center"/>
      <protection locked="0"/>
    </xf>
    <xf numFmtId="0" fontId="0" fillId="6" borderId="2" xfId="0" applyFill="1" applyBorder="1" applyAlignment="1" applyProtection="1">
      <alignment horizontal="left" vertical="center"/>
      <protection locked="0"/>
    </xf>
    <xf numFmtId="0" fontId="0" fillId="5" borderId="2" xfId="0" applyFill="1" applyBorder="1" applyAlignment="1" applyProtection="1">
      <alignment horizontal="left" vertical="center" wrapText="1"/>
    </xf>
    <xf numFmtId="0" fontId="0" fillId="5" borderId="1" xfId="0" applyFill="1" applyBorder="1" applyAlignment="1" applyProtection="1">
      <alignment horizontal="left" vertical="center" wrapText="1"/>
    </xf>
    <xf numFmtId="0" fontId="0" fillId="5" borderId="31" xfId="0" applyFill="1" applyBorder="1" applyAlignment="1" applyProtection="1">
      <alignment horizontal="left" vertical="center" wrapText="1"/>
    </xf>
    <xf numFmtId="0" fontId="0" fillId="5" borderId="30" xfId="0" applyFill="1" applyBorder="1" applyAlignment="1" applyProtection="1">
      <alignment horizontal="left" vertical="center" wrapText="1"/>
    </xf>
    <xf numFmtId="0" fontId="0" fillId="5" borderId="33" xfId="0" applyFill="1" applyBorder="1" applyAlignment="1" applyProtection="1">
      <alignment horizontal="left" vertical="center" wrapText="1"/>
    </xf>
    <xf numFmtId="0" fontId="0" fillId="5" borderId="34" xfId="0" applyFill="1" applyBorder="1" applyAlignment="1" applyProtection="1">
      <alignment horizontal="left" vertical="center" wrapText="1"/>
    </xf>
    <xf numFmtId="0" fontId="0" fillId="5" borderId="23" xfId="0" applyFill="1" applyBorder="1" applyAlignment="1" applyProtection="1">
      <alignment horizontal="left" vertical="center"/>
    </xf>
    <xf numFmtId="0" fontId="0" fillId="5" borderId="22" xfId="0" applyFill="1" applyBorder="1" applyAlignment="1" applyProtection="1">
      <alignment horizontal="left" vertical="center"/>
    </xf>
    <xf numFmtId="0" fontId="0" fillId="6" borderId="70" xfId="0" applyFill="1" applyBorder="1" applyAlignment="1" applyProtection="1">
      <alignment horizontal="left" vertical="center"/>
      <protection locked="0"/>
    </xf>
    <xf numFmtId="0" fontId="0" fillId="6" borderId="22" xfId="0" applyFill="1" applyBorder="1" applyAlignment="1" applyProtection="1">
      <alignment horizontal="left" vertical="center"/>
      <protection locked="0"/>
    </xf>
    <xf numFmtId="0" fontId="0" fillId="6" borderId="24" xfId="0" applyFill="1" applyBorder="1" applyAlignment="1" applyProtection="1">
      <alignment horizontal="left" vertical="center"/>
      <protection locked="0"/>
    </xf>
    <xf numFmtId="0" fontId="2" fillId="5" borderId="31" xfId="0" applyFont="1" applyFill="1" applyBorder="1" applyAlignment="1" applyProtection="1">
      <alignment horizontal="left" vertical="center"/>
    </xf>
    <xf numFmtId="0" fontId="2" fillId="5" borderId="30" xfId="0" applyFont="1" applyFill="1" applyBorder="1" applyAlignment="1" applyProtection="1">
      <alignment horizontal="left" vertical="center"/>
    </xf>
    <xf numFmtId="0" fontId="11" fillId="6" borderId="30" xfId="0" applyFont="1" applyFill="1" applyBorder="1" applyAlignment="1" applyProtection="1">
      <alignment horizontal="left" vertical="center"/>
      <protection locked="0"/>
    </xf>
    <xf numFmtId="0" fontId="11" fillId="6" borderId="32" xfId="0" applyFont="1" applyFill="1" applyBorder="1" applyAlignment="1" applyProtection="1">
      <alignment horizontal="left" vertical="center"/>
      <protection locked="0"/>
    </xf>
    <xf numFmtId="0" fontId="0" fillId="5" borderId="2" xfId="0" applyFont="1" applyFill="1" applyBorder="1" applyAlignment="1" applyProtection="1">
      <alignment horizontal="left" vertical="center"/>
    </xf>
    <xf numFmtId="0" fontId="0" fillId="5" borderId="1" xfId="0" applyFont="1" applyFill="1" applyBorder="1" applyAlignment="1" applyProtection="1">
      <alignment horizontal="left" vertical="center"/>
    </xf>
    <xf numFmtId="3" fontId="0" fillId="5" borderId="30" xfId="0" applyNumberFormat="1" applyFill="1" applyBorder="1" applyAlignment="1" applyProtection="1">
      <alignment horizontal="left" vertical="center"/>
      <protection locked="0"/>
    </xf>
    <xf numFmtId="3" fontId="0" fillId="5" borderId="32" xfId="0" applyNumberFormat="1" applyFill="1" applyBorder="1" applyAlignment="1" applyProtection="1">
      <alignment horizontal="left" vertical="center"/>
      <protection locked="0"/>
    </xf>
    <xf numFmtId="3" fontId="0" fillId="5" borderId="1" xfId="0" applyNumberFormat="1" applyFill="1" applyBorder="1" applyAlignment="1" applyProtection="1">
      <alignment horizontal="left" vertical="center"/>
      <protection locked="0"/>
    </xf>
    <xf numFmtId="3" fontId="0" fillId="5" borderId="28" xfId="0" applyNumberFormat="1" applyFill="1" applyBorder="1" applyAlignment="1" applyProtection="1">
      <alignment horizontal="left" vertical="center"/>
      <protection locked="0"/>
    </xf>
    <xf numFmtId="3" fontId="16" fillId="5" borderId="1" xfId="0" applyNumberFormat="1" applyFont="1" applyFill="1" applyBorder="1" applyAlignment="1" applyProtection="1">
      <alignment horizontal="left" vertical="center"/>
    </xf>
    <xf numFmtId="3" fontId="16" fillId="5" borderId="28" xfId="0" applyNumberFormat="1" applyFont="1" applyFill="1" applyBorder="1" applyAlignment="1" applyProtection="1">
      <alignment horizontal="left" vertical="center"/>
    </xf>
    <xf numFmtId="0" fontId="2" fillId="5" borderId="34" xfId="0" applyNumberFormat="1" applyFont="1" applyFill="1" applyBorder="1" applyAlignment="1" applyProtection="1">
      <alignment horizontal="center" vertical="center"/>
      <protection locked="0"/>
    </xf>
    <xf numFmtId="0" fontId="2" fillId="5" borderId="35" xfId="0" applyNumberFormat="1" applyFont="1" applyFill="1" applyBorder="1" applyAlignment="1" applyProtection="1">
      <alignment horizontal="center" vertical="center"/>
      <protection locked="0"/>
    </xf>
    <xf numFmtId="0" fontId="2" fillId="5" borderId="27" xfId="0" applyFont="1" applyFill="1" applyBorder="1" applyAlignment="1" applyProtection="1">
      <alignment horizontal="left" vertical="center" wrapText="1"/>
    </xf>
    <xf numFmtId="0" fontId="2" fillId="5" borderId="18" xfId="0" applyFont="1" applyFill="1" applyBorder="1" applyAlignment="1" applyProtection="1">
      <alignment horizontal="left" vertical="center" wrapText="1"/>
    </xf>
    <xf numFmtId="0" fontId="2" fillId="5" borderId="19" xfId="0" applyFont="1" applyFill="1" applyBorder="1" applyAlignment="1" applyProtection="1">
      <alignment horizontal="left" vertical="center" wrapText="1"/>
    </xf>
    <xf numFmtId="196" fontId="0" fillId="6" borderId="1" xfId="0" applyNumberFormat="1" applyFill="1" applyBorder="1" applyAlignment="1" applyProtection="1">
      <alignment horizontal="left" vertical="center"/>
      <protection locked="0"/>
    </xf>
    <xf numFmtId="196" fontId="0" fillId="6" borderId="28" xfId="0" applyNumberFormat="1" applyFill="1" applyBorder="1" applyAlignment="1" applyProtection="1">
      <alignment horizontal="left" vertical="center"/>
      <protection locked="0"/>
    </xf>
    <xf numFmtId="0" fontId="2" fillId="5" borderId="2" xfId="0" applyFont="1" applyFill="1" applyBorder="1" applyAlignment="1" applyProtection="1">
      <alignment horizontal="left" vertical="center"/>
    </xf>
    <xf numFmtId="0" fontId="2" fillId="5" borderId="1" xfId="0" applyFont="1" applyFill="1" applyBorder="1" applyAlignment="1" applyProtection="1">
      <alignment horizontal="left" vertical="center"/>
    </xf>
    <xf numFmtId="195" fontId="0" fillId="6" borderId="30" xfId="0" applyNumberFormat="1" applyFill="1" applyBorder="1" applyAlignment="1" applyProtection="1">
      <alignment horizontal="left" vertical="center"/>
      <protection locked="0"/>
    </xf>
    <xf numFmtId="195" fontId="0" fillId="6" borderId="32" xfId="0" applyNumberFormat="1" applyFill="1" applyBorder="1" applyAlignment="1" applyProtection="1">
      <alignment horizontal="left" vertical="center"/>
      <protection locked="0"/>
    </xf>
    <xf numFmtId="49" fontId="0" fillId="6" borderId="1" xfId="0" applyNumberFormat="1" applyFill="1" applyBorder="1" applyAlignment="1" applyProtection="1">
      <alignment horizontal="left" vertical="center"/>
      <protection locked="0"/>
    </xf>
    <xf numFmtId="49" fontId="0" fillId="6" borderId="28" xfId="0" applyNumberFormat="1" applyFill="1" applyBorder="1" applyAlignment="1" applyProtection="1">
      <alignment horizontal="left" vertical="center"/>
      <protection locked="0"/>
    </xf>
    <xf numFmtId="49" fontId="0" fillId="6" borderId="34" xfId="0" applyNumberFormat="1" applyFill="1" applyBorder="1" applyAlignment="1" applyProtection="1">
      <alignment horizontal="left" vertical="center"/>
      <protection locked="0"/>
    </xf>
    <xf numFmtId="49" fontId="0" fillId="6" borderId="35" xfId="0" applyNumberFormat="1" applyFill="1" applyBorder="1" applyAlignment="1" applyProtection="1">
      <alignment horizontal="left" vertical="center"/>
      <protection locked="0"/>
    </xf>
    <xf numFmtId="0" fontId="0" fillId="6" borderId="30" xfId="0" applyNumberFormat="1" applyFill="1" applyBorder="1" applyAlignment="1" applyProtection="1">
      <alignment horizontal="left" vertical="center"/>
      <protection locked="0"/>
    </xf>
    <xf numFmtId="2" fontId="0" fillId="6" borderId="30" xfId="0" applyNumberFormat="1" applyFill="1" applyBorder="1" applyAlignment="1" applyProtection="1">
      <alignment horizontal="left" vertical="center"/>
      <protection locked="0"/>
    </xf>
    <xf numFmtId="2" fontId="0" fillId="6" borderId="32" xfId="0" applyNumberFormat="1" applyFill="1" applyBorder="1" applyAlignment="1" applyProtection="1">
      <alignment horizontal="left" vertical="center"/>
      <protection locked="0"/>
    </xf>
    <xf numFmtId="0" fontId="2" fillId="6" borderId="4" xfId="0" applyNumberFormat="1" applyFont="1" applyFill="1" applyBorder="1" applyAlignment="1" applyProtection="1">
      <alignment horizontal="left" vertical="center"/>
      <protection locked="0"/>
    </xf>
    <xf numFmtId="0" fontId="2" fillId="6" borderId="73" xfId="0" applyNumberFormat="1" applyFont="1" applyFill="1" applyBorder="1" applyAlignment="1" applyProtection="1">
      <alignment horizontal="left" vertical="center"/>
      <protection locked="0"/>
    </xf>
    <xf numFmtId="0" fontId="0" fillId="5" borderId="74" xfId="0" applyFill="1" applyBorder="1" applyAlignment="1" applyProtection="1">
      <alignment horizontal="left" vertical="center"/>
    </xf>
    <xf numFmtId="0" fontId="0" fillId="5" borderId="71" xfId="0" applyFill="1" applyBorder="1" applyAlignment="1" applyProtection="1">
      <alignment horizontal="left" vertical="center"/>
    </xf>
    <xf numFmtId="0" fontId="0" fillId="5" borderId="27" xfId="0" applyFill="1" applyBorder="1" applyAlignment="1" applyProtection="1">
      <alignment horizontal="left" vertical="center"/>
    </xf>
    <xf numFmtId="0" fontId="0" fillId="5" borderId="18" xfId="0" applyFill="1" applyBorder="1" applyAlignment="1" applyProtection="1">
      <alignment horizontal="left" vertical="center"/>
    </xf>
    <xf numFmtId="0" fontId="0" fillId="6" borderId="71" xfId="0" applyNumberFormat="1" applyFill="1" applyBorder="1" applyAlignment="1" applyProtection="1">
      <alignment horizontal="left" vertical="center"/>
      <protection locked="0"/>
    </xf>
    <xf numFmtId="0" fontId="0" fillId="6" borderId="72" xfId="0" applyNumberFormat="1" applyFill="1" applyBorder="1" applyAlignment="1" applyProtection="1">
      <alignment horizontal="left" vertical="center"/>
      <protection locked="0"/>
    </xf>
    <xf numFmtId="0" fontId="0" fillId="5" borderId="23" xfId="0" applyFill="1" applyBorder="1" applyAlignment="1" applyProtection="1">
      <alignment horizontal="left" vertical="center" wrapText="1"/>
    </xf>
    <xf numFmtId="0" fontId="0" fillId="5" borderId="22" xfId="0" applyFill="1" applyBorder="1" applyAlignment="1" applyProtection="1">
      <alignment horizontal="left" vertical="center" wrapText="1"/>
    </xf>
    <xf numFmtId="0" fontId="0" fillId="5" borderId="63" xfId="0" applyFill="1" applyBorder="1" applyAlignment="1" applyProtection="1">
      <alignment horizontal="left" vertical="center" wrapText="1"/>
    </xf>
    <xf numFmtId="0" fontId="2" fillId="5" borderId="18" xfId="0" applyFont="1" applyFill="1" applyBorder="1" applyAlignment="1" applyProtection="1">
      <alignment horizontal="left" vertical="center"/>
    </xf>
    <xf numFmtId="0" fontId="2" fillId="5" borderId="19" xfId="0" applyFont="1" applyFill="1" applyBorder="1" applyAlignment="1" applyProtection="1">
      <alignment horizontal="left" vertical="center"/>
    </xf>
    <xf numFmtId="0" fontId="0" fillId="6" borderId="17" xfId="0" applyFill="1" applyBorder="1" applyAlignment="1" applyProtection="1">
      <alignment horizontal="left" vertical="center"/>
      <protection locked="0"/>
    </xf>
    <xf numFmtId="0" fontId="0" fillId="6" borderId="18" xfId="0" applyFill="1" applyBorder="1" applyAlignment="1" applyProtection="1">
      <alignment horizontal="left" vertical="center"/>
      <protection locked="0"/>
    </xf>
    <xf numFmtId="0" fontId="0" fillId="6" borderId="26" xfId="0" applyFill="1" applyBorder="1" applyAlignment="1" applyProtection="1">
      <alignment horizontal="left" vertical="center"/>
      <protection locked="0"/>
    </xf>
    <xf numFmtId="3" fontId="0" fillId="6" borderId="17" xfId="0" applyNumberFormat="1" applyFill="1" applyBorder="1" applyAlignment="1" applyProtection="1">
      <alignment horizontal="left" vertical="center"/>
      <protection locked="0"/>
    </xf>
    <xf numFmtId="3" fontId="0" fillId="6" borderId="18" xfId="0" applyNumberFormat="1" applyFill="1" applyBorder="1" applyAlignment="1" applyProtection="1">
      <alignment horizontal="left" vertical="center"/>
      <protection locked="0"/>
    </xf>
    <xf numFmtId="3" fontId="0" fillId="6" borderId="26" xfId="0" applyNumberFormat="1" applyFill="1" applyBorder="1" applyAlignment="1" applyProtection="1">
      <alignment horizontal="left" vertical="center"/>
      <protection locked="0"/>
    </xf>
    <xf numFmtId="0" fontId="0" fillId="5" borderId="37" xfId="0" applyFill="1" applyBorder="1" applyAlignment="1" applyProtection="1">
      <alignment horizontal="left" vertical="center"/>
    </xf>
    <xf numFmtId="0" fontId="0" fillId="5" borderId="52" xfId="0" applyFill="1" applyBorder="1" applyAlignment="1" applyProtection="1">
      <alignment horizontal="left" vertical="center"/>
    </xf>
    <xf numFmtId="10" fontId="0" fillId="6" borderId="51" xfId="49" applyNumberFormat="1" applyFont="1" applyFill="1" applyBorder="1" applyAlignment="1" applyProtection="1">
      <alignment horizontal="left" vertical="center"/>
      <protection locked="0"/>
    </xf>
    <xf numFmtId="10" fontId="0" fillId="6" borderId="65" xfId="49" applyNumberFormat="1" applyFont="1" applyFill="1" applyBorder="1" applyAlignment="1" applyProtection="1">
      <alignment horizontal="left" vertical="center"/>
      <protection locked="0"/>
    </xf>
    <xf numFmtId="0" fontId="0" fillId="5" borderId="36" xfId="0" applyFill="1" applyBorder="1" applyAlignment="1" applyProtection="1">
      <alignment horizontal="left" vertical="center"/>
    </xf>
    <xf numFmtId="0" fontId="0" fillId="5" borderId="53" xfId="0" applyFill="1" applyBorder="1" applyAlignment="1" applyProtection="1">
      <alignment horizontal="left" vertical="center"/>
    </xf>
    <xf numFmtId="14" fontId="0" fillId="6" borderId="30" xfId="0" applyNumberFormat="1" applyFill="1" applyBorder="1" applyAlignment="1" applyProtection="1">
      <alignment horizontal="left" vertical="center"/>
      <protection locked="0"/>
    </xf>
    <xf numFmtId="14" fontId="0" fillId="6" borderId="32" xfId="0" applyNumberFormat="1" applyFill="1" applyBorder="1" applyAlignment="1" applyProtection="1">
      <alignment horizontal="left" vertical="center"/>
      <protection locked="0"/>
    </xf>
    <xf numFmtId="3" fontId="0" fillId="6" borderId="30" xfId="0" applyNumberFormat="1" applyFill="1" applyBorder="1" applyAlignment="1" applyProtection="1">
      <alignment horizontal="left" vertical="center"/>
      <protection locked="0"/>
    </xf>
    <xf numFmtId="3" fontId="0" fillId="6" borderId="32" xfId="0" applyNumberFormat="1" applyFill="1" applyBorder="1" applyAlignment="1" applyProtection="1">
      <alignment horizontal="left" vertical="center"/>
      <protection locked="0"/>
    </xf>
    <xf numFmtId="0" fontId="0" fillId="6" borderId="51" xfId="0" applyNumberFormat="1" applyFill="1" applyBorder="1" applyAlignment="1" applyProtection="1">
      <alignment horizontal="left" vertical="center"/>
      <protection locked="0"/>
    </xf>
    <xf numFmtId="0" fontId="0" fillId="6" borderId="65" xfId="0" applyNumberFormat="1" applyFill="1" applyBorder="1" applyAlignment="1" applyProtection="1">
      <alignment horizontal="left" vertical="center"/>
      <protection locked="0"/>
    </xf>
    <xf numFmtId="0" fontId="0" fillId="5" borderId="61" xfId="0" applyFill="1" applyBorder="1" applyAlignment="1" applyProtection="1">
      <alignment horizontal="left" vertical="center" wrapText="1"/>
    </xf>
    <xf numFmtId="0" fontId="0" fillId="5" borderId="57" xfId="0" applyFill="1" applyBorder="1" applyAlignment="1" applyProtection="1">
      <alignment horizontal="left" vertical="center" wrapText="1"/>
    </xf>
    <xf numFmtId="0" fontId="0" fillId="5" borderId="62" xfId="0" applyFill="1" applyBorder="1" applyAlignment="1" applyProtection="1">
      <alignment horizontal="left" vertical="center" wrapText="1"/>
    </xf>
    <xf numFmtId="0" fontId="0" fillId="6" borderId="27" xfId="0" applyFill="1" applyBorder="1" applyAlignment="1" applyProtection="1">
      <alignment horizontal="left" vertical="center"/>
      <protection locked="0"/>
    </xf>
    <xf numFmtId="194" fontId="0" fillId="9" borderId="17" xfId="0" applyNumberFormat="1" applyFill="1" applyBorder="1" applyAlignment="1" applyProtection="1">
      <alignment horizontal="center" vertical="center"/>
    </xf>
    <xf numFmtId="194" fontId="0" fillId="9" borderId="18" xfId="0" applyNumberFormat="1" applyFill="1" applyBorder="1" applyAlignment="1" applyProtection="1">
      <alignment horizontal="center" vertical="center"/>
    </xf>
    <xf numFmtId="0" fontId="13" fillId="5" borderId="8" xfId="0" applyFont="1" applyFill="1" applyBorder="1" applyAlignment="1" applyProtection="1">
      <alignment horizontal="center" vertical="center"/>
    </xf>
    <xf numFmtId="0" fontId="13" fillId="5" borderId="6" xfId="0" applyFont="1" applyFill="1" applyBorder="1" applyAlignment="1" applyProtection="1">
      <alignment horizontal="center" vertical="center"/>
    </xf>
    <xf numFmtId="0" fontId="13" fillId="5" borderId="59" xfId="0" applyFont="1" applyFill="1" applyBorder="1" applyAlignment="1" applyProtection="1">
      <alignment horizontal="center" vertical="center"/>
    </xf>
    <xf numFmtId="0" fontId="40" fillId="5" borderId="0" xfId="0" applyFont="1" applyFill="1" applyAlignment="1" applyProtection="1">
      <alignment horizontal="left"/>
    </xf>
    <xf numFmtId="0" fontId="0" fillId="5" borderId="20" xfId="0" applyFill="1" applyBorder="1" applyAlignment="1" applyProtection="1">
      <alignment horizontal="left" vertical="center" wrapText="1"/>
    </xf>
    <xf numFmtId="0" fontId="0" fillId="5" borderId="21" xfId="0" applyFill="1" applyBorder="1" applyAlignment="1" applyProtection="1">
      <alignment horizontal="left" vertical="center" wrapText="1"/>
    </xf>
    <xf numFmtId="0" fontId="0" fillId="5" borderId="40" xfId="0" applyFill="1" applyBorder="1" applyAlignment="1" applyProtection="1">
      <alignment horizontal="left" vertical="center" wrapText="1"/>
    </xf>
    <xf numFmtId="16" fontId="0" fillId="5" borderId="27" xfId="0" applyNumberFormat="1" applyFill="1" applyBorder="1" applyAlignment="1" applyProtection="1">
      <alignment horizontal="left" vertical="top" wrapText="1" indent="1"/>
    </xf>
    <xf numFmtId="16" fontId="0" fillId="5" borderId="18" xfId="0" applyNumberFormat="1" applyFill="1" applyBorder="1" applyAlignment="1" applyProtection="1">
      <alignment horizontal="left" vertical="top" wrapText="1" indent="1"/>
    </xf>
    <xf numFmtId="0" fontId="0" fillId="5" borderId="61" xfId="0" applyFill="1" applyBorder="1" applyAlignment="1" applyProtection="1">
      <alignment horizontal="left" vertical="top" wrapText="1" indent="1"/>
    </xf>
    <xf numFmtId="0" fontId="0" fillId="5" borderId="57" xfId="0" applyFill="1" applyBorder="1" applyAlignment="1" applyProtection="1">
      <alignment horizontal="left" vertical="top" wrapText="1" indent="1"/>
    </xf>
    <xf numFmtId="0" fontId="0" fillId="5" borderId="23" xfId="0" applyFill="1" applyBorder="1" applyAlignment="1" applyProtection="1">
      <alignment horizontal="left" vertical="top" wrapText="1"/>
    </xf>
    <xf numFmtId="0" fontId="0" fillId="5" borderId="22" xfId="0" applyFill="1" applyBorder="1" applyAlignment="1" applyProtection="1">
      <alignment horizontal="left" vertical="top" wrapText="1"/>
    </xf>
    <xf numFmtId="0" fontId="17" fillId="5" borderId="6" xfId="0" applyFont="1" applyFill="1" applyBorder="1" applyAlignment="1" applyProtection="1">
      <alignment horizontal="left" vertical="center" wrapText="1" indent="1"/>
    </xf>
    <xf numFmtId="0" fontId="17" fillId="5" borderId="68" xfId="0" applyFont="1" applyFill="1" applyBorder="1" applyAlignment="1" applyProtection="1">
      <alignment horizontal="left" vertical="center" wrapText="1" indent="1"/>
    </xf>
    <xf numFmtId="0" fontId="17" fillId="0" borderId="0" xfId="0" applyFont="1" applyFill="1" applyBorder="1" applyAlignment="1" applyProtection="1">
      <alignment horizontal="left" vertical="top" wrapText="1"/>
    </xf>
    <xf numFmtId="0" fontId="17" fillId="5" borderId="0" xfId="0" applyFont="1" applyFill="1" applyBorder="1" applyAlignment="1" applyProtection="1">
      <alignment horizontal="left" vertical="top" wrapText="1"/>
    </xf>
    <xf numFmtId="0" fontId="0" fillId="6" borderId="27" xfId="0" applyFill="1" applyBorder="1" applyAlignment="1" applyProtection="1">
      <alignment horizontal="left" vertical="center"/>
    </xf>
    <xf numFmtId="0" fontId="0" fillId="6" borderId="18" xfId="0" applyFill="1" applyBorder="1" applyAlignment="1" applyProtection="1">
      <alignment horizontal="left" vertical="center"/>
    </xf>
    <xf numFmtId="0" fontId="13" fillId="5" borderId="20" xfId="0" applyFont="1" applyFill="1" applyBorder="1" applyAlignment="1" applyProtection="1">
      <alignment horizontal="left" vertical="center" indent="2"/>
    </xf>
    <xf numFmtId="0" fontId="13" fillId="5" borderId="21" xfId="0" applyFont="1" applyFill="1" applyBorder="1" applyAlignment="1" applyProtection="1">
      <alignment horizontal="left" vertical="center" indent="2"/>
    </xf>
    <xf numFmtId="0" fontId="13" fillId="5" borderId="40" xfId="0" applyFont="1" applyFill="1" applyBorder="1" applyAlignment="1" applyProtection="1">
      <alignment horizontal="left" vertical="center" indent="2"/>
    </xf>
    <xf numFmtId="0" fontId="17" fillId="5" borderId="0" xfId="0" applyFont="1" applyFill="1" applyAlignment="1" applyProtection="1">
      <alignment wrapText="1"/>
    </xf>
    <xf numFmtId="0" fontId="17" fillId="5" borderId="55" xfId="0" applyFont="1" applyFill="1" applyBorder="1" applyAlignment="1" applyProtection="1">
      <alignment wrapText="1"/>
    </xf>
    <xf numFmtId="0" fontId="45" fillId="5" borderId="0" xfId="0" applyFont="1" applyFill="1" applyAlignment="1" applyProtection="1">
      <alignment horizontal="left"/>
    </xf>
    <xf numFmtId="0" fontId="2" fillId="6" borderId="51" xfId="0" applyFont="1" applyFill="1" applyBorder="1" applyAlignment="1" applyProtection="1">
      <alignment horizontal="left" vertical="top" wrapText="1"/>
      <protection locked="0"/>
    </xf>
    <xf numFmtId="0" fontId="2" fillId="6" borderId="52" xfId="0" applyFont="1" applyFill="1" applyBorder="1" applyAlignment="1" applyProtection="1">
      <alignment horizontal="left" vertical="top" wrapText="1"/>
      <protection locked="0"/>
    </xf>
    <xf numFmtId="0" fontId="2" fillId="6" borderId="4" xfId="0" applyFont="1" applyFill="1" applyBorder="1" applyAlignment="1" applyProtection="1">
      <alignment horizontal="left" vertical="top" wrapText="1"/>
      <protection locked="0"/>
    </xf>
    <xf numFmtId="0" fontId="17" fillId="5" borderId="0" xfId="0" applyFont="1" applyFill="1" applyAlignment="1" applyProtection="1">
      <alignment horizontal="left" wrapText="1"/>
    </xf>
    <xf numFmtId="0" fontId="17" fillId="5" borderId="55" xfId="0" applyFont="1" applyFill="1" applyBorder="1" applyAlignment="1" applyProtection="1">
      <alignment horizontal="left" wrapText="1"/>
    </xf>
    <xf numFmtId="0" fontId="0" fillId="5" borderId="9" xfId="0" applyFill="1" applyBorder="1" applyAlignment="1" applyProtection="1">
      <alignment horizontal="left" vertical="top" wrapText="1"/>
    </xf>
    <xf numFmtId="0" fontId="0" fillId="5" borderId="0" xfId="0" applyFill="1" applyBorder="1" applyAlignment="1" applyProtection="1">
      <alignment horizontal="left" vertical="top" wrapText="1"/>
    </xf>
    <xf numFmtId="0" fontId="0" fillId="5" borderId="55" xfId="0" applyFill="1" applyBorder="1" applyAlignment="1" applyProtection="1">
      <alignment horizontal="left" vertical="top" wrapText="1"/>
    </xf>
    <xf numFmtId="194" fontId="0" fillId="5" borderId="17" xfId="0" applyNumberFormat="1" applyFill="1" applyBorder="1" applyAlignment="1" applyProtection="1">
      <alignment horizontal="center" vertical="center"/>
    </xf>
    <xf numFmtId="194" fontId="0" fillId="5" borderId="18" xfId="0" applyNumberFormat="1" applyFill="1" applyBorder="1" applyAlignment="1" applyProtection="1">
      <alignment horizontal="center" vertical="center"/>
    </xf>
    <xf numFmtId="0" fontId="0" fillId="9" borderId="27" xfId="0" applyFill="1" applyBorder="1" applyAlignment="1" applyProtection="1">
      <alignment horizontal="left" vertical="center"/>
    </xf>
    <xf numFmtId="0" fontId="0" fillId="9" borderId="18" xfId="0" applyFill="1" applyBorder="1" applyAlignment="1" applyProtection="1">
      <alignment horizontal="left" vertical="center"/>
    </xf>
    <xf numFmtId="0" fontId="0" fillId="9" borderId="26" xfId="0" applyFill="1" applyBorder="1" applyAlignment="1" applyProtection="1">
      <alignment horizontal="left" vertical="center"/>
    </xf>
    <xf numFmtId="0" fontId="0" fillId="6" borderId="20" xfId="0" applyFill="1" applyBorder="1" applyAlignment="1" applyProtection="1">
      <alignment horizontal="center"/>
      <protection locked="0"/>
    </xf>
    <xf numFmtId="0" fontId="0" fillId="6" borderId="21" xfId="0" applyFill="1" applyBorder="1" applyAlignment="1" applyProtection="1">
      <alignment horizontal="center"/>
      <protection locked="0"/>
    </xf>
    <xf numFmtId="0" fontId="0" fillId="6" borderId="40" xfId="0" applyFill="1" applyBorder="1" applyAlignment="1" applyProtection="1">
      <alignment horizontal="center"/>
      <protection locked="0"/>
    </xf>
    <xf numFmtId="0" fontId="17" fillId="5" borderId="0" xfId="0" applyFont="1" applyFill="1" applyBorder="1" applyAlignment="1" applyProtection="1">
      <alignment horizontal="left" vertical="center" wrapText="1" indent="1"/>
    </xf>
    <xf numFmtId="0" fontId="0" fillId="5" borderId="20" xfId="0" applyFill="1" applyBorder="1" applyAlignment="1" applyProtection="1">
      <alignment horizontal="left" vertical="top" wrapText="1"/>
    </xf>
    <xf numFmtId="0" fontId="0" fillId="5" borderId="21" xfId="0" applyFill="1" applyBorder="1" applyAlignment="1" applyProtection="1">
      <alignment horizontal="left" vertical="top" wrapText="1"/>
    </xf>
    <xf numFmtId="0" fontId="0" fillId="5" borderId="40" xfId="0" applyFill="1" applyBorder="1" applyAlignment="1" applyProtection="1">
      <alignment horizontal="left" vertical="top" wrapText="1"/>
    </xf>
    <xf numFmtId="0" fontId="0" fillId="5" borderId="26" xfId="0" applyFill="1" applyBorder="1" applyAlignment="1" applyProtection="1">
      <alignment horizontal="left" vertical="center" wrapText="1"/>
    </xf>
    <xf numFmtId="0" fontId="0" fillId="5" borderId="24" xfId="0" applyFill="1" applyBorder="1" applyAlignment="1" applyProtection="1">
      <alignment horizontal="left" vertical="top" wrapText="1"/>
    </xf>
    <xf numFmtId="0" fontId="0" fillId="5" borderId="26" xfId="0" applyFill="1" applyBorder="1" applyAlignment="1" applyProtection="1">
      <alignment horizontal="left" vertical="center"/>
    </xf>
    <xf numFmtId="0" fontId="0" fillId="0" borderId="27" xfId="0" applyFill="1" applyBorder="1" applyAlignment="1" applyProtection="1">
      <alignment horizontal="left" vertical="center" wrapText="1"/>
    </xf>
    <xf numFmtId="0" fontId="0" fillId="0" borderId="18" xfId="0" applyFill="1" applyBorder="1" applyAlignment="1" applyProtection="1">
      <alignment horizontal="left" vertical="center" wrapText="1"/>
    </xf>
    <xf numFmtId="0" fontId="0" fillId="0" borderId="19" xfId="0" applyFill="1" applyBorder="1" applyAlignment="1" applyProtection="1">
      <alignment horizontal="left" vertical="center" wrapText="1"/>
    </xf>
    <xf numFmtId="2" fontId="0" fillId="9" borderId="1" xfId="0" applyNumberFormat="1" applyFill="1" applyBorder="1" applyAlignment="1" applyProtection="1">
      <alignment horizontal="left" vertical="center"/>
    </xf>
    <xf numFmtId="0" fontId="0" fillId="9" borderId="1" xfId="0" applyNumberFormat="1" applyFill="1" applyBorder="1" applyAlignment="1" applyProtection="1">
      <alignment horizontal="left" vertical="center"/>
    </xf>
    <xf numFmtId="0" fontId="0" fillId="9" borderId="28" xfId="0" applyNumberFormat="1" applyFill="1" applyBorder="1" applyAlignment="1" applyProtection="1">
      <alignment horizontal="left" vertical="center"/>
    </xf>
    <xf numFmtId="0" fontId="0" fillId="5" borderId="2" xfId="0" applyFill="1" applyBorder="1" applyAlignment="1" applyProtection="1">
      <alignment horizontal="left" vertical="center" indent="1"/>
    </xf>
    <xf numFmtId="0" fontId="0" fillId="5" borderId="1" xfId="0" applyFill="1" applyBorder="1" applyAlignment="1" applyProtection="1">
      <alignment horizontal="left" vertical="center" indent="1"/>
    </xf>
    <xf numFmtId="3" fontId="0" fillId="9" borderId="1" xfId="0" applyNumberFormat="1" applyFill="1" applyBorder="1" applyAlignment="1" applyProtection="1">
      <alignment horizontal="left" vertical="center"/>
    </xf>
    <xf numFmtId="3" fontId="0" fillId="9" borderId="28" xfId="0" applyNumberFormat="1" applyFill="1" applyBorder="1" applyAlignment="1" applyProtection="1">
      <alignment horizontal="left" vertical="center"/>
    </xf>
    <xf numFmtId="194" fontId="0" fillId="9" borderId="17" xfId="0" applyNumberFormat="1" applyFill="1" applyBorder="1" applyAlignment="1" applyProtection="1">
      <alignment horizontal="left" vertical="center"/>
    </xf>
    <xf numFmtId="194" fontId="0" fillId="9" borderId="18" xfId="0" applyNumberFormat="1" applyFill="1" applyBorder="1" applyAlignment="1" applyProtection="1">
      <alignment horizontal="left" vertical="center"/>
    </xf>
    <xf numFmtId="194" fontId="0" fillId="9" borderId="26" xfId="0" applyNumberFormat="1" applyFill="1" applyBorder="1" applyAlignment="1" applyProtection="1">
      <alignment horizontal="left" vertical="center"/>
    </xf>
    <xf numFmtId="0" fontId="0" fillId="5" borderId="24" xfId="0" applyFill="1" applyBorder="1" applyAlignment="1" applyProtection="1">
      <alignment horizontal="left" vertical="center"/>
    </xf>
    <xf numFmtId="3" fontId="0" fillId="9" borderId="71" xfId="0" applyNumberFormat="1" applyFill="1" applyBorder="1" applyAlignment="1" applyProtection="1">
      <alignment horizontal="left" vertical="center"/>
    </xf>
    <xf numFmtId="3" fontId="0" fillId="9" borderId="72" xfId="0" applyNumberFormat="1" applyFill="1" applyBorder="1" applyAlignment="1" applyProtection="1">
      <alignment horizontal="left" vertical="center"/>
    </xf>
    <xf numFmtId="0" fontId="0" fillId="5" borderId="11" xfId="0" applyFill="1" applyBorder="1" applyAlignment="1" applyProtection="1">
      <alignment horizontal="left" vertical="center" wrapText="1"/>
    </xf>
    <xf numFmtId="0" fontId="0" fillId="5" borderId="7" xfId="0" applyFill="1" applyBorder="1" applyAlignment="1" applyProtection="1">
      <alignment horizontal="left" vertical="center" wrapText="1"/>
    </xf>
    <xf numFmtId="0" fontId="0" fillId="5" borderId="25" xfId="0" applyFill="1" applyBorder="1" applyAlignment="1" applyProtection="1">
      <alignment horizontal="left" vertical="center" wrapText="1"/>
    </xf>
    <xf numFmtId="0" fontId="0" fillId="5" borderId="2" xfId="0" applyFill="1" applyBorder="1" applyAlignment="1" applyProtection="1">
      <alignment horizontal="left" vertical="center" indent="2"/>
    </xf>
    <xf numFmtId="0" fontId="0" fillId="5" borderId="1" xfId="0" applyFill="1" applyBorder="1" applyAlignment="1" applyProtection="1">
      <alignment horizontal="left" vertical="center" indent="2"/>
    </xf>
    <xf numFmtId="2" fontId="0" fillId="9" borderId="30" xfId="0" applyNumberFormat="1" applyFill="1" applyBorder="1" applyAlignment="1" applyProtection="1">
      <alignment horizontal="left" vertical="center"/>
    </xf>
    <xf numFmtId="0" fontId="0" fillId="9" borderId="30" xfId="0" applyNumberFormat="1" applyFill="1" applyBorder="1" applyAlignment="1" applyProtection="1">
      <alignment horizontal="left" vertical="center"/>
    </xf>
    <xf numFmtId="0" fontId="0" fillId="9" borderId="32" xfId="0" applyNumberFormat="1" applyFill="1" applyBorder="1" applyAlignment="1" applyProtection="1">
      <alignment horizontal="left" vertical="center"/>
    </xf>
    <xf numFmtId="0" fontId="0" fillId="9" borderId="1" xfId="0" applyNumberFormat="1" applyFill="1" applyBorder="1" applyAlignment="1" applyProtection="1">
      <alignment horizontal="left" vertical="center"/>
      <protection locked="0"/>
    </xf>
    <xf numFmtId="0" fontId="0" fillId="9" borderId="28" xfId="0" applyNumberFormat="1" applyFill="1" applyBorder="1" applyAlignment="1" applyProtection="1">
      <alignment horizontal="left" vertical="center"/>
      <protection locked="0"/>
    </xf>
    <xf numFmtId="196" fontId="0" fillId="9" borderId="1" xfId="0" applyNumberFormat="1" applyFill="1" applyBorder="1" applyAlignment="1" applyProtection="1">
      <alignment horizontal="left" vertical="center"/>
      <protection locked="0"/>
    </xf>
    <xf numFmtId="196" fontId="0" fillId="9" borderId="28" xfId="0" applyNumberFormat="1" applyFill="1" applyBorder="1" applyAlignment="1" applyProtection="1">
      <alignment horizontal="left" vertical="center"/>
      <protection locked="0"/>
    </xf>
    <xf numFmtId="194" fontId="0" fillId="9" borderId="34" xfId="0" applyNumberFormat="1" applyFill="1" applyBorder="1" applyAlignment="1" applyProtection="1">
      <alignment horizontal="left" vertical="center"/>
      <protection locked="0"/>
    </xf>
    <xf numFmtId="194" fontId="0" fillId="9" borderId="35" xfId="0" applyNumberFormat="1" applyFill="1" applyBorder="1" applyAlignment="1" applyProtection="1">
      <alignment horizontal="left" vertical="center"/>
      <protection locked="0"/>
    </xf>
    <xf numFmtId="0" fontId="0" fillId="0" borderId="20" xfId="0" applyFont="1" applyFill="1" applyBorder="1" applyAlignment="1" applyProtection="1">
      <alignment horizontal="center" vertical="center"/>
    </xf>
    <xf numFmtId="0" fontId="0" fillId="0" borderId="21" xfId="0" applyFont="1" applyFill="1" applyBorder="1" applyAlignment="1" applyProtection="1">
      <alignment horizontal="center" vertical="center"/>
    </xf>
    <xf numFmtId="0" fontId="0" fillId="0" borderId="64" xfId="0" applyFont="1" applyFill="1" applyBorder="1" applyAlignment="1" applyProtection="1">
      <alignment horizontal="center" vertical="center"/>
    </xf>
    <xf numFmtId="0" fontId="0" fillId="5" borderId="27" xfId="0" applyFill="1" applyBorder="1" applyAlignment="1" applyProtection="1">
      <alignment horizontal="left" vertical="center" indent="1"/>
    </xf>
    <xf numFmtId="0" fontId="0" fillId="5" borderId="18" xfId="0" applyFill="1" applyBorder="1" applyAlignment="1" applyProtection="1">
      <alignment horizontal="left" vertical="center" indent="1"/>
    </xf>
    <xf numFmtId="0" fontId="0" fillId="5" borderId="26" xfId="0" applyFill="1" applyBorder="1" applyAlignment="1" applyProtection="1">
      <alignment horizontal="left" vertical="center" indent="1"/>
    </xf>
    <xf numFmtId="3" fontId="0" fillId="9" borderId="30" xfId="0" applyNumberFormat="1" applyFill="1" applyBorder="1" applyAlignment="1" applyProtection="1">
      <alignment horizontal="left" vertical="center"/>
    </xf>
    <xf numFmtId="3" fontId="0" fillId="9" borderId="32" xfId="0" applyNumberFormat="1" applyFill="1" applyBorder="1" applyAlignment="1" applyProtection="1">
      <alignment horizontal="left" vertical="center"/>
    </xf>
    <xf numFmtId="194" fontId="0" fillId="6" borderId="60" xfId="0" applyNumberFormat="1" applyFill="1" applyBorder="1" applyAlignment="1" applyProtection="1">
      <alignment horizontal="left" vertical="center"/>
      <protection locked="0"/>
    </xf>
    <xf numFmtId="194" fontId="0" fillId="6" borderId="57" xfId="0" applyNumberFormat="1" applyFill="1" applyBorder="1" applyAlignment="1" applyProtection="1">
      <alignment horizontal="left" vertical="center"/>
      <protection locked="0"/>
    </xf>
    <xf numFmtId="194" fontId="0" fillId="6" borderId="66" xfId="0" applyNumberFormat="1" applyFill="1" applyBorder="1" applyAlignment="1" applyProtection="1">
      <alignment horizontal="left" vertical="center"/>
      <protection locked="0"/>
    </xf>
    <xf numFmtId="3" fontId="0" fillId="9" borderId="1" xfId="0" applyNumberFormat="1" applyFill="1" applyBorder="1" applyAlignment="1" applyProtection="1">
      <alignment horizontal="left" vertical="center"/>
      <protection locked="0"/>
    </xf>
    <xf numFmtId="3" fontId="0" fillId="9" borderId="28" xfId="0" applyNumberFormat="1" applyFill="1" applyBorder="1" applyAlignment="1" applyProtection="1">
      <alignment horizontal="left" vertical="center"/>
      <protection locked="0"/>
    </xf>
    <xf numFmtId="2" fontId="0" fillId="9" borderId="1" xfId="0" applyNumberFormat="1" applyFill="1" applyBorder="1" applyAlignment="1" applyProtection="1">
      <alignment horizontal="left" vertical="center"/>
      <protection locked="0"/>
    </xf>
    <xf numFmtId="3" fontId="0" fillId="9" borderId="30" xfId="0" applyNumberFormat="1" applyFill="1" applyBorder="1" applyAlignment="1" applyProtection="1">
      <alignment horizontal="left" vertical="center"/>
      <protection locked="0"/>
    </xf>
    <xf numFmtId="3" fontId="0" fillId="9" borderId="32" xfId="0" applyNumberFormat="1" applyFill="1" applyBorder="1" applyAlignment="1" applyProtection="1">
      <alignment horizontal="left" vertical="center"/>
      <protection locked="0"/>
    </xf>
    <xf numFmtId="2" fontId="0" fillId="9" borderId="4" xfId="0" applyNumberFormat="1" applyFill="1" applyBorder="1" applyAlignment="1" applyProtection="1">
      <alignment horizontal="left" vertical="center"/>
      <protection locked="0"/>
    </xf>
    <xf numFmtId="0" fontId="0" fillId="9" borderId="4" xfId="0" applyNumberFormat="1" applyFill="1" applyBorder="1" applyAlignment="1" applyProtection="1">
      <alignment horizontal="left" vertical="center"/>
      <protection locked="0"/>
    </xf>
    <xf numFmtId="0" fontId="0" fillId="9" borderId="73" xfId="0" applyNumberFormat="1" applyFill="1" applyBorder="1" applyAlignment="1" applyProtection="1">
      <alignment horizontal="left" vertical="center"/>
      <protection locked="0"/>
    </xf>
    <xf numFmtId="197" fontId="0" fillId="9" borderId="34" xfId="49" applyNumberFormat="1" applyFont="1" applyFill="1" applyBorder="1" applyAlignment="1" applyProtection="1">
      <alignment horizontal="left" vertical="center"/>
    </xf>
    <xf numFmtId="197" fontId="0" fillId="9" borderId="35" xfId="49" applyNumberFormat="1" applyFont="1" applyFill="1" applyBorder="1" applyAlignment="1" applyProtection="1">
      <alignment horizontal="left" vertical="center"/>
    </xf>
    <xf numFmtId="197" fontId="0" fillId="9" borderId="1" xfId="49" applyNumberFormat="1" applyFont="1" applyFill="1" applyBorder="1" applyAlignment="1" applyProtection="1">
      <alignment horizontal="left" vertical="center"/>
    </xf>
    <xf numFmtId="197" fontId="0" fillId="9" borderId="28" xfId="49" applyNumberFormat="1" applyFont="1" applyFill="1" applyBorder="1" applyAlignment="1" applyProtection="1">
      <alignment horizontal="left" vertical="center"/>
    </xf>
    <xf numFmtId="0" fontId="0" fillId="5" borderId="58" xfId="0" applyFill="1" applyBorder="1" applyAlignment="1" applyProtection="1">
      <alignment horizontal="left" vertical="center"/>
    </xf>
    <xf numFmtId="0" fontId="0" fillId="5" borderId="67" xfId="0" applyFill="1" applyBorder="1" applyAlignment="1" applyProtection="1">
      <alignment horizontal="left" vertical="center"/>
    </xf>
    <xf numFmtId="0" fontId="0" fillId="9" borderId="27" xfId="0" applyFill="1" applyBorder="1" applyAlignment="1" applyProtection="1">
      <alignment horizontal="left" vertical="center"/>
      <protection locked="0"/>
    </xf>
    <xf numFmtId="0" fontId="0" fillId="9" borderId="18" xfId="0" applyFill="1" applyBorder="1" applyAlignment="1" applyProtection="1">
      <alignment horizontal="left" vertical="center"/>
      <protection locked="0"/>
    </xf>
    <xf numFmtId="0" fontId="0" fillId="9" borderId="19" xfId="0" applyFill="1" applyBorder="1" applyAlignment="1" applyProtection="1">
      <alignment horizontal="left" vertical="center"/>
      <protection locked="0"/>
    </xf>
    <xf numFmtId="3" fontId="0" fillId="9" borderId="51" xfId="0" applyNumberFormat="1" applyFill="1" applyBorder="1" applyAlignment="1" applyProtection="1">
      <alignment horizontal="left" vertical="center"/>
      <protection locked="0"/>
    </xf>
    <xf numFmtId="3" fontId="0" fillId="9" borderId="65" xfId="0" applyNumberFormat="1" applyFill="1" applyBorder="1" applyAlignment="1" applyProtection="1">
      <alignment horizontal="left" vertical="center"/>
      <protection locked="0"/>
    </xf>
    <xf numFmtId="0" fontId="0" fillId="5" borderId="19" xfId="0" applyFill="1" applyBorder="1" applyAlignment="1" applyProtection="1">
      <alignment horizontal="left" vertical="center" indent="1"/>
    </xf>
    <xf numFmtId="196" fontId="0" fillId="9" borderId="1" xfId="0" applyNumberFormat="1" applyFill="1" applyBorder="1" applyAlignment="1" applyProtection="1">
      <alignment horizontal="left" vertical="center"/>
    </xf>
    <xf numFmtId="196" fontId="0" fillId="9" borderId="28" xfId="0" applyNumberFormat="1" applyFill="1" applyBorder="1" applyAlignment="1" applyProtection="1">
      <alignment horizontal="left" vertical="center"/>
    </xf>
    <xf numFmtId="0" fontId="0" fillId="5" borderId="10" xfId="0" applyFill="1" applyBorder="1" applyAlignment="1" applyProtection="1">
      <alignment horizontal="left" vertical="center" wrapText="1"/>
    </xf>
    <xf numFmtId="0" fontId="0" fillId="5" borderId="5" xfId="0" applyFill="1" applyBorder="1" applyAlignment="1" applyProtection="1">
      <alignment horizontal="left" vertical="center" wrapText="1"/>
    </xf>
    <xf numFmtId="0" fontId="0" fillId="5" borderId="16" xfId="0" applyFill="1" applyBorder="1" applyAlignment="1" applyProtection="1">
      <alignment horizontal="left" vertical="center" wrapText="1"/>
    </xf>
    <xf numFmtId="3" fontId="0" fillId="9" borderId="4" xfId="0" applyNumberFormat="1" applyFill="1" applyBorder="1" applyAlignment="1" applyProtection="1">
      <alignment horizontal="left" vertical="center"/>
    </xf>
    <xf numFmtId="3" fontId="0" fillId="9" borderId="73" xfId="0" applyNumberFormat="1" applyFill="1" applyBorder="1" applyAlignment="1" applyProtection="1">
      <alignment horizontal="left" vertical="center"/>
    </xf>
    <xf numFmtId="3" fontId="0" fillId="9" borderId="17" xfId="0" applyNumberFormat="1" applyFill="1" applyBorder="1" applyAlignment="1" applyProtection="1">
      <alignment horizontal="left" vertical="center"/>
    </xf>
    <xf numFmtId="3" fontId="0" fillId="9" borderId="18" xfId="0" applyNumberFormat="1" applyFill="1" applyBorder="1" applyAlignment="1" applyProtection="1">
      <alignment horizontal="left" vertical="center"/>
    </xf>
    <xf numFmtId="3" fontId="0" fillId="9" borderId="26" xfId="0" applyNumberFormat="1" applyFill="1" applyBorder="1" applyAlignment="1" applyProtection="1">
      <alignment horizontal="left" vertical="center"/>
    </xf>
    <xf numFmtId="1" fontId="0" fillId="6" borderId="54" xfId="0" applyNumberFormat="1" applyFill="1" applyBorder="1" applyAlignment="1" applyProtection="1">
      <alignment horizontal="left" vertical="center"/>
      <protection locked="0"/>
    </xf>
    <xf numFmtId="0" fontId="0" fillId="6" borderId="21" xfId="0" applyNumberFormat="1" applyFill="1" applyBorder="1" applyAlignment="1" applyProtection="1">
      <alignment horizontal="left" vertical="center"/>
      <protection locked="0"/>
    </xf>
    <xf numFmtId="0" fontId="0" fillId="6" borderId="40" xfId="0" applyNumberFormat="1" applyFill="1" applyBorder="1" applyAlignment="1" applyProtection="1">
      <alignment horizontal="left" vertical="center"/>
      <protection locked="0"/>
    </xf>
    <xf numFmtId="0" fontId="0" fillId="9" borderId="17" xfId="0" applyNumberFormat="1" applyFill="1" applyBorder="1" applyAlignment="1" applyProtection="1">
      <alignment horizontal="left" vertical="center"/>
    </xf>
    <xf numFmtId="0" fontId="0" fillId="9" borderId="18" xfId="0" applyNumberFormat="1" applyFill="1" applyBorder="1" applyAlignment="1" applyProtection="1">
      <alignment horizontal="left" vertical="center"/>
    </xf>
    <xf numFmtId="0" fontId="0" fillId="9" borderId="26" xfId="0" applyNumberFormat="1" applyFill="1" applyBorder="1" applyAlignment="1" applyProtection="1">
      <alignment horizontal="left" vertical="center"/>
    </xf>
    <xf numFmtId="14" fontId="0" fillId="9" borderId="30" xfId="0" applyNumberFormat="1" applyFill="1" applyBorder="1" applyAlignment="1" applyProtection="1">
      <alignment horizontal="left" vertical="center"/>
      <protection locked="0"/>
    </xf>
    <xf numFmtId="14" fontId="0" fillId="9" borderId="32" xfId="0" applyNumberFormat="1" applyFill="1" applyBorder="1" applyAlignment="1" applyProtection="1">
      <alignment horizontal="left" vertical="center"/>
      <protection locked="0"/>
    </xf>
    <xf numFmtId="0" fontId="0" fillId="5" borderId="19" xfId="0" applyFill="1" applyBorder="1" applyAlignment="1" applyProtection="1">
      <alignment horizontal="left" vertical="center"/>
    </xf>
    <xf numFmtId="0" fontId="0" fillId="9" borderId="70" xfId="0" applyNumberFormat="1" applyFill="1" applyBorder="1" applyAlignment="1" applyProtection="1">
      <alignment horizontal="left" vertical="center"/>
    </xf>
    <xf numFmtId="0" fontId="0" fillId="9" borderId="22" xfId="0" applyNumberFormat="1" applyFill="1" applyBorder="1" applyAlignment="1" applyProtection="1">
      <alignment horizontal="left" vertical="center"/>
    </xf>
    <xf numFmtId="0" fontId="0" fillId="9" borderId="24" xfId="0" applyNumberFormat="1" applyFill="1" applyBorder="1" applyAlignment="1" applyProtection="1">
      <alignment horizontal="left" vertical="center"/>
    </xf>
    <xf numFmtId="0" fontId="0" fillId="0" borderId="2" xfId="0" applyFill="1" applyBorder="1" applyAlignment="1" applyProtection="1">
      <alignment horizontal="left" vertical="center"/>
    </xf>
    <xf numFmtId="0" fontId="0" fillId="0" borderId="1" xfId="0" applyFill="1" applyBorder="1" applyAlignment="1" applyProtection="1">
      <alignment horizontal="left" vertical="center"/>
    </xf>
    <xf numFmtId="0" fontId="0" fillId="0" borderId="11"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25" xfId="0" applyFill="1" applyBorder="1" applyAlignment="1" applyProtection="1">
      <alignment horizontal="left" vertical="center" wrapText="1"/>
    </xf>
    <xf numFmtId="2" fontId="0" fillId="9" borderId="71" xfId="0" applyNumberFormat="1" applyFill="1" applyBorder="1" applyAlignment="1" applyProtection="1">
      <alignment horizontal="left" vertical="center"/>
    </xf>
    <xf numFmtId="0" fontId="0" fillId="9" borderId="71" xfId="0" applyNumberFormat="1" applyFill="1" applyBorder="1" applyAlignment="1" applyProtection="1">
      <alignment horizontal="left" vertical="center"/>
    </xf>
    <xf numFmtId="0" fontId="0" fillId="9" borderId="72" xfId="0" applyNumberFormat="1" applyFill="1" applyBorder="1" applyAlignment="1" applyProtection="1">
      <alignment horizontal="left" vertical="center"/>
    </xf>
    <xf numFmtId="0" fontId="0" fillId="9" borderId="30" xfId="0" applyNumberFormat="1" applyFill="1" applyBorder="1" applyAlignment="1" applyProtection="1">
      <alignment horizontal="left" vertical="center"/>
      <protection locked="0"/>
    </xf>
    <xf numFmtId="0" fontId="0" fillId="9" borderId="32" xfId="0" applyNumberFormat="1" applyFill="1" applyBorder="1" applyAlignment="1" applyProtection="1">
      <alignment horizontal="left" vertical="center"/>
      <protection locked="0"/>
    </xf>
    <xf numFmtId="196" fontId="0" fillId="9" borderId="34" xfId="0" applyNumberFormat="1" applyFill="1" applyBorder="1" applyAlignment="1" applyProtection="1">
      <alignment horizontal="left" vertical="center"/>
    </xf>
    <xf numFmtId="196" fontId="0" fillId="9" borderId="35" xfId="0" applyNumberFormat="1" applyFill="1" applyBorder="1" applyAlignment="1" applyProtection="1">
      <alignment horizontal="left" vertical="center"/>
    </xf>
    <xf numFmtId="0" fontId="0" fillId="5" borderId="61" xfId="0" applyFill="1" applyBorder="1" applyAlignment="1" applyProtection="1">
      <alignment horizontal="left" vertical="center"/>
    </xf>
    <xf numFmtId="0" fontId="0" fillId="5" borderId="57" xfId="0" applyFill="1" applyBorder="1" applyAlignment="1" applyProtection="1">
      <alignment horizontal="left" vertical="center"/>
    </xf>
    <xf numFmtId="0" fontId="0" fillId="5" borderId="62" xfId="0" applyFill="1" applyBorder="1" applyAlignment="1" applyProtection="1">
      <alignment horizontal="left" vertical="center"/>
    </xf>
    <xf numFmtId="0" fontId="0" fillId="9" borderId="60" xfId="0" applyNumberFormat="1" applyFill="1" applyBorder="1" applyAlignment="1" applyProtection="1">
      <alignment horizontal="left" vertical="center"/>
    </xf>
    <xf numFmtId="0" fontId="0" fillId="9" borderId="57" xfId="0" applyNumberFormat="1" applyFill="1" applyBorder="1" applyAlignment="1" applyProtection="1">
      <alignment horizontal="left" vertical="center"/>
    </xf>
    <xf numFmtId="0" fontId="0" fillId="9" borderId="66" xfId="0" applyNumberFormat="1" applyFill="1" applyBorder="1" applyAlignment="1" applyProtection="1">
      <alignment horizontal="left" vertical="center"/>
    </xf>
    <xf numFmtId="10" fontId="0" fillId="9" borderId="30" xfId="49" applyNumberFormat="1" applyFont="1" applyFill="1" applyBorder="1" applyAlignment="1" applyProtection="1">
      <alignment horizontal="left" vertical="center"/>
      <protection locked="0"/>
    </xf>
    <xf numFmtId="10" fontId="0" fillId="9" borderId="32" xfId="49" applyNumberFormat="1" applyFont="1" applyFill="1" applyBorder="1" applyAlignment="1" applyProtection="1">
      <alignment horizontal="left" vertical="center"/>
      <protection locked="0"/>
    </xf>
    <xf numFmtId="0" fontId="0" fillId="9" borderId="34" xfId="0" applyNumberFormat="1" applyFill="1" applyBorder="1" applyAlignment="1" applyProtection="1">
      <alignment horizontal="left" vertical="center"/>
      <protection locked="0"/>
    </xf>
    <xf numFmtId="0" fontId="0" fillId="9" borderId="35" xfId="0" applyNumberFormat="1" applyFill="1" applyBorder="1" applyAlignment="1" applyProtection="1">
      <alignment horizontal="left" vertical="center"/>
      <protection locked="0"/>
    </xf>
    <xf numFmtId="0" fontId="13" fillId="5" borderId="20" xfId="0" applyFont="1" applyFill="1" applyBorder="1" applyAlignment="1" applyProtection="1">
      <alignment horizontal="center" vertical="center"/>
    </xf>
    <xf numFmtId="0" fontId="13" fillId="5" borderId="40" xfId="0" applyFont="1" applyFill="1" applyBorder="1" applyAlignment="1" applyProtection="1">
      <alignment horizontal="center" vertical="center"/>
    </xf>
    <xf numFmtId="194" fontId="0" fillId="6" borderId="1" xfId="0" applyNumberFormat="1" applyFont="1" applyFill="1" applyBorder="1" applyAlignment="1" applyProtection="1">
      <alignment horizontal="left"/>
      <protection locked="0"/>
    </xf>
    <xf numFmtId="194" fontId="0" fillId="6" borderId="17" xfId="0" applyNumberFormat="1" applyFont="1" applyFill="1" applyBorder="1" applyAlignment="1" applyProtection="1">
      <alignment horizontal="left"/>
      <protection locked="0"/>
    </xf>
    <xf numFmtId="194" fontId="0" fillId="6" borderId="1" xfId="0" applyNumberFormat="1" applyFont="1" applyFill="1" applyBorder="1" applyAlignment="1" applyProtection="1">
      <alignment horizontal="left" vertical="center"/>
      <protection locked="0"/>
    </xf>
    <xf numFmtId="0" fontId="0" fillId="5" borderId="17" xfId="0" applyFill="1" applyBorder="1" applyAlignment="1" applyProtection="1">
      <alignment horizontal="left" vertical="top"/>
    </xf>
    <xf numFmtId="0" fontId="0" fillId="5" borderId="18" xfId="0" applyFill="1" applyBorder="1" applyAlignment="1" applyProtection="1">
      <alignment horizontal="left" vertical="top"/>
    </xf>
    <xf numFmtId="0" fontId="0" fillId="6" borderId="1" xfId="0" applyFont="1" applyFill="1" applyBorder="1" applyAlignment="1" applyProtection="1">
      <alignment horizontal="left"/>
      <protection locked="0"/>
    </xf>
    <xf numFmtId="0" fontId="0" fillId="5" borderId="0" xfId="0" applyFill="1" applyAlignment="1" applyProtection="1">
      <alignment horizontal="left" vertical="top" wrapText="1"/>
    </xf>
    <xf numFmtId="0" fontId="0" fillId="5" borderId="0" xfId="0" applyFill="1" applyAlignment="1" applyProtection="1">
      <alignment horizontal="left" wrapText="1"/>
    </xf>
    <xf numFmtId="0" fontId="0" fillId="5" borderId="27" xfId="0" applyFill="1" applyBorder="1" applyAlignment="1" applyProtection="1">
      <alignment horizontal="left" vertical="top" wrapText="1"/>
    </xf>
    <xf numFmtId="0" fontId="0" fillId="5" borderId="18" xfId="0" applyFill="1" applyBorder="1" applyAlignment="1" applyProtection="1">
      <alignment horizontal="left" vertical="top" wrapText="1"/>
    </xf>
    <xf numFmtId="0" fontId="0" fillId="5" borderId="23" xfId="0" applyFill="1" applyBorder="1" applyAlignment="1" applyProtection="1">
      <alignment horizontal="left" vertical="top"/>
    </xf>
    <xf numFmtId="0" fontId="0" fillId="5" borderId="22" xfId="0" applyFill="1" applyBorder="1" applyAlignment="1" applyProtection="1">
      <alignment horizontal="left" vertical="top"/>
    </xf>
    <xf numFmtId="0" fontId="0" fillId="5" borderId="27" xfId="0" applyFill="1" applyBorder="1" applyAlignment="1" applyProtection="1">
      <alignment horizontal="left" vertical="top"/>
    </xf>
    <xf numFmtId="0" fontId="11" fillId="5" borderId="0" xfId="0" applyFont="1" applyFill="1" applyAlignment="1" applyProtection="1">
      <alignment horizontal="left" vertical="top" wrapText="1"/>
    </xf>
    <xf numFmtId="0" fontId="0" fillId="5" borderId="8" xfId="0" applyFill="1" applyBorder="1" applyAlignment="1" applyProtection="1">
      <alignment horizontal="center"/>
    </xf>
    <xf numFmtId="0" fontId="0" fillId="5" borderId="6" xfId="0" applyFill="1" applyBorder="1" applyAlignment="1" applyProtection="1">
      <alignment horizontal="center"/>
    </xf>
    <xf numFmtId="0" fontId="0" fillId="5" borderId="59" xfId="0" applyFill="1" applyBorder="1" applyAlignment="1" applyProtection="1">
      <alignment horizontal="center"/>
    </xf>
    <xf numFmtId="0" fontId="0" fillId="6" borderId="17" xfId="0" applyFill="1" applyBorder="1" applyAlignment="1" applyProtection="1">
      <alignment horizontal="center"/>
      <protection locked="0"/>
    </xf>
    <xf numFmtId="0" fontId="0" fillId="6" borderId="26" xfId="0" applyFill="1" applyBorder="1" applyAlignment="1" applyProtection="1">
      <alignment horizontal="center"/>
      <protection locked="0"/>
    </xf>
    <xf numFmtId="0" fontId="0" fillId="11" borderId="0" xfId="0" applyFill="1" applyAlignment="1" applyProtection="1">
      <alignment horizontal="center" vertical="top"/>
    </xf>
    <xf numFmtId="0" fontId="18" fillId="0" borderId="0" xfId="0" applyFont="1" applyBorder="1" applyAlignment="1" applyProtection="1">
      <alignment horizontal="left" vertical="center" wrapText="1"/>
    </xf>
    <xf numFmtId="0" fontId="13" fillId="0" borderId="0" xfId="0" applyFont="1" applyAlignment="1" applyProtection="1">
      <alignment horizontal="center" vertical="top" wrapText="1"/>
    </xf>
    <xf numFmtId="2" fontId="29" fillId="11" borderId="20" xfId="0" applyNumberFormat="1" applyFont="1" applyFill="1" applyBorder="1" applyAlignment="1" applyProtection="1">
      <alignment horizontal="center" vertical="center" wrapText="1"/>
    </xf>
    <xf numFmtId="2" fontId="29" fillId="11" borderId="40" xfId="0" applyNumberFormat="1" applyFont="1" applyFill="1" applyBorder="1" applyAlignment="1" applyProtection="1">
      <alignment horizontal="center" vertical="center" wrapText="1"/>
    </xf>
    <xf numFmtId="0" fontId="18" fillId="0" borderId="0" xfId="0" applyFont="1" applyAlignment="1">
      <alignment horizontal="left" vertical="center" wrapText="1"/>
    </xf>
  </cellXfs>
  <cellStyles count="51">
    <cellStyle name="0mitP" xfId="3" xr:uid="{00000000-0005-0000-0000-000000000000}"/>
    <cellStyle name="0ohneP" xfId="4" xr:uid="{00000000-0005-0000-0000-000001000000}"/>
    <cellStyle name="10mitP" xfId="5" xr:uid="{00000000-0005-0000-0000-000002000000}"/>
    <cellStyle name="12mitP" xfId="6" xr:uid="{00000000-0005-0000-0000-000003000000}"/>
    <cellStyle name="12ohneP" xfId="7" xr:uid="{00000000-0005-0000-0000-000004000000}"/>
    <cellStyle name="13mitP" xfId="8" xr:uid="{00000000-0005-0000-0000-000005000000}"/>
    <cellStyle name="1mitP" xfId="9" xr:uid="{00000000-0005-0000-0000-000006000000}"/>
    <cellStyle name="1ohneP" xfId="10" xr:uid="{00000000-0005-0000-0000-000007000000}"/>
    <cellStyle name="2mitP" xfId="11" xr:uid="{00000000-0005-0000-0000-000008000000}"/>
    <cellStyle name="2ohneP" xfId="12" xr:uid="{00000000-0005-0000-0000-000009000000}"/>
    <cellStyle name="2x indented GHG Textfiels" xfId="13" xr:uid="{00000000-0005-0000-0000-00000A000000}"/>
    <cellStyle name="3mitP" xfId="14" xr:uid="{00000000-0005-0000-0000-00000B000000}"/>
    <cellStyle name="3ohneP" xfId="15" xr:uid="{00000000-0005-0000-0000-00000C000000}"/>
    <cellStyle name="4mitP" xfId="16" xr:uid="{00000000-0005-0000-0000-00000D000000}"/>
    <cellStyle name="4ohneP" xfId="17" xr:uid="{00000000-0005-0000-0000-00000E000000}"/>
    <cellStyle name="5x indented GHG Textfiels" xfId="18" xr:uid="{00000000-0005-0000-0000-00000F000000}"/>
    <cellStyle name="6mitP" xfId="19" xr:uid="{00000000-0005-0000-0000-000010000000}"/>
    <cellStyle name="6ohneP" xfId="20" xr:uid="{00000000-0005-0000-0000-000011000000}"/>
    <cellStyle name="7mitP" xfId="21" xr:uid="{00000000-0005-0000-0000-000012000000}"/>
    <cellStyle name="9mitP" xfId="22" xr:uid="{00000000-0005-0000-0000-000013000000}"/>
    <cellStyle name="9ohneP" xfId="23" xr:uid="{00000000-0005-0000-0000-000014000000}"/>
    <cellStyle name="A4 Auto Format" xfId="24" xr:uid="{00000000-0005-0000-0000-000015000000}"/>
    <cellStyle name="A4 Gg" xfId="25" xr:uid="{00000000-0005-0000-0000-000016000000}"/>
    <cellStyle name="A4 kg" xfId="26" xr:uid="{00000000-0005-0000-0000-000017000000}"/>
    <cellStyle name="A4 kt" xfId="27" xr:uid="{00000000-0005-0000-0000-000018000000}"/>
    <cellStyle name="A4 No Format" xfId="28" xr:uid="{00000000-0005-0000-0000-000019000000}"/>
    <cellStyle name="A4 Normal" xfId="29" xr:uid="{00000000-0005-0000-0000-00001A000000}"/>
    <cellStyle name="A4 Stck" xfId="30" xr:uid="{00000000-0005-0000-0000-00001B000000}"/>
    <cellStyle name="A4 Stk" xfId="31" xr:uid="{00000000-0005-0000-0000-00001C000000}"/>
    <cellStyle name="A4 T.Stk" xfId="32" xr:uid="{00000000-0005-0000-0000-00001D000000}"/>
    <cellStyle name="A4 TJ" xfId="33" xr:uid="{00000000-0005-0000-0000-00001E000000}"/>
    <cellStyle name="A4 TStk" xfId="34" xr:uid="{00000000-0005-0000-0000-00001F000000}"/>
    <cellStyle name="A4 Year" xfId="35" xr:uid="{00000000-0005-0000-0000-000020000000}"/>
    <cellStyle name="Bold GHG Numbers (0.00)" xfId="36" xr:uid="{00000000-0005-0000-0000-000021000000}"/>
    <cellStyle name="Euro" xfId="37" xr:uid="{00000000-0005-0000-0000-000022000000}"/>
    <cellStyle name="Headline" xfId="38" xr:uid="{00000000-0005-0000-0000-000023000000}"/>
    <cellStyle name="Link" xfId="50" builtinId="8"/>
    <cellStyle name="mitP" xfId="39" xr:uid="{00000000-0005-0000-0000-000025000000}"/>
    <cellStyle name="Normal GHG Numbers (0.00)" xfId="40" xr:uid="{00000000-0005-0000-0000-000026000000}"/>
    <cellStyle name="Normal GHG Textfiels Bold" xfId="41" xr:uid="{00000000-0005-0000-0000-000027000000}"/>
    <cellStyle name="Normal GHG whole table" xfId="42" xr:uid="{00000000-0005-0000-0000-000028000000}"/>
    <cellStyle name="Normal GHG-Shade" xfId="43" xr:uid="{00000000-0005-0000-0000-000029000000}"/>
    <cellStyle name="Normal_HELP" xfId="44" xr:uid="{00000000-0005-0000-0000-00002A000000}"/>
    <cellStyle name="ohneP" xfId="45" xr:uid="{00000000-0005-0000-0000-00002B000000}"/>
    <cellStyle name="Pattern" xfId="46" xr:uid="{00000000-0005-0000-0000-00002C000000}"/>
    <cellStyle name="Prozent" xfId="49" builtinId="5"/>
    <cellStyle name="Standard" xfId="0" builtinId="0"/>
    <cellStyle name="Standard 2" xfId="2" xr:uid="{00000000-0005-0000-0000-00002F000000}"/>
    <cellStyle name="Standard 3" xfId="48" xr:uid="{00000000-0005-0000-0000-000030000000}"/>
    <cellStyle name="Standard 4" xfId="1" xr:uid="{00000000-0005-0000-0000-000031000000}"/>
    <cellStyle name="Обычный_2++" xfId="47" xr:uid="{00000000-0005-0000-0000-000032000000}"/>
  </cellStyles>
  <dxfs count="48">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rgb="FFA5D867"/>
        </patternFill>
      </fill>
    </dxf>
    <dxf>
      <font>
        <color theme="1"/>
      </font>
    </dxf>
    <dxf>
      <font>
        <color theme="1"/>
      </font>
    </dxf>
    <dxf>
      <font>
        <color theme="1"/>
      </font>
    </dxf>
    <dxf>
      <font>
        <color theme="1"/>
      </font>
    </dxf>
    <dxf>
      <font>
        <color theme="1"/>
      </font>
    </dxf>
    <dxf>
      <font>
        <color theme="0"/>
      </font>
      <fill>
        <patternFill>
          <bgColor theme="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b/>
        <i val="0"/>
        <color theme="0"/>
      </font>
      <fill>
        <patternFill>
          <bgColor rgb="FFD47600"/>
        </patternFill>
      </fill>
    </dxf>
    <dxf>
      <font>
        <color theme="0"/>
      </font>
      <fill>
        <patternFill>
          <bgColor theme="0"/>
        </patternFill>
      </fill>
    </dxf>
    <dxf>
      <font>
        <color theme="1"/>
      </font>
      <fill>
        <patternFill>
          <bgColor rgb="FFA5D867"/>
        </patternFill>
      </fill>
    </dxf>
    <dxf>
      <font>
        <color theme="1"/>
      </font>
      <fill>
        <patternFill>
          <bgColor rgb="FFD5E1EF"/>
        </patternFill>
      </fill>
    </dxf>
    <dxf>
      <fill>
        <patternFill>
          <bgColor rgb="FFA5D867"/>
        </patternFill>
      </fill>
    </dxf>
  </dxfs>
  <tableStyles count="0" defaultTableStyle="TableStyleMedium2" defaultPivotStyle="PivotStyleLight16"/>
  <colors>
    <mruColors>
      <color rgb="FF4DAA50"/>
      <color rgb="FFD5E1EF"/>
      <color rgb="FFA5D867"/>
      <color rgb="FFD47600"/>
      <color rgb="FF007C92"/>
      <color rgb="FFD2D2D2"/>
      <color rgb="FFFED100"/>
      <color rgb="FF3C49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6.xml"/><Relationship Id="rId12" Type="http://schemas.openxmlformats.org/officeDocument/2006/relationships/worksheet" Target="worksheets/sheet1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1.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9.xml"/><Relationship Id="rId4" Type="http://schemas.openxmlformats.org/officeDocument/2006/relationships/worksheet" Target="worksheets/sheet4.xml"/><Relationship Id="rId9" Type="http://schemas.openxmlformats.org/officeDocument/2006/relationships/worksheet" Target="worksheets/sheet8.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007C92"/>
                </a:solidFill>
              </a:defRPr>
            </a:pPr>
            <a:r>
              <a:rPr lang="de-DE" sz="1800" b="1" i="0" baseline="0">
                <a:solidFill>
                  <a:srgbClr val="007C92"/>
                </a:solidFill>
                <a:effectLst/>
              </a:rPr>
              <a:t>Individueller Klimaschutzfahrplan</a:t>
            </a:r>
            <a:br>
              <a:rPr lang="de-DE" sz="1800" b="1" i="0" baseline="0">
                <a:solidFill>
                  <a:srgbClr val="007C92"/>
                </a:solidFill>
                <a:effectLst/>
              </a:rPr>
            </a:br>
            <a:r>
              <a:rPr lang="de-DE" sz="1800" b="1" i="0" baseline="0">
                <a:solidFill>
                  <a:srgbClr val="007C92"/>
                </a:solidFill>
                <a:effectLst/>
              </a:rPr>
              <a:t>gemäß Rahmenwerk für "Klimaneutrale Gebäude und Standorte" (Bilanzrahmen Betrieb)</a:t>
            </a:r>
            <a:endParaRPr lang="de-DE">
              <a:solidFill>
                <a:srgbClr val="007C92"/>
              </a:solidFill>
              <a:effectLst/>
            </a:endParaRPr>
          </a:p>
        </c:rich>
      </c:tx>
      <c:overlay val="0"/>
      <c:spPr>
        <a:solidFill>
          <a:schemeClr val="bg1"/>
        </a:solidFill>
      </c:spPr>
    </c:title>
    <c:autoTitleDeleted val="0"/>
    <c:plotArea>
      <c:layout/>
      <c:lineChart>
        <c:grouping val="standard"/>
        <c:varyColors val="0"/>
        <c:ser>
          <c:idx val="3"/>
          <c:order val="0"/>
          <c:tx>
            <c:strRef>
              <c:f>'TEIL 2a KSFP Maßnahmen'!$B$255</c:f>
              <c:strCache>
                <c:ptCount val="1"/>
                <c:pt idx="0">
                  <c:v>Dekarbonisierungspfad - Klimaneutral im Betrieb bis 2050</c:v>
                </c:pt>
              </c:strCache>
            </c:strRef>
          </c:tx>
          <c:spPr>
            <a:ln>
              <a:solidFill>
                <a:srgbClr val="D47600"/>
              </a:solidFill>
            </a:ln>
          </c:spPr>
          <c:marker>
            <c:symbol val="none"/>
          </c:marker>
          <c:cat>
            <c:numRef>
              <c:f>'TEIL 2a KSFP Maßnahmen'!$H$6:$AL$6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'TEIL 2a KSFP Maßnahmen'!$H$255:$AL$255</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0-B67E-479C-B3EA-A70C9956AEAC}"/>
            </c:ext>
          </c:extLst>
        </c:ser>
        <c:ser>
          <c:idx val="0"/>
          <c:order val="1"/>
          <c:tx>
            <c:strRef>
              <c:f>'TEIL 2a KSFP Maßnahmen'!$B$263</c:f>
              <c:strCache>
                <c:ptCount val="1"/>
                <c:pt idx="0">
                  <c:v>Bilanz der THG-Emissionen - Betrieb</c:v>
                </c:pt>
              </c:strCache>
            </c:strRef>
          </c:tx>
          <c:marker>
            <c:symbol val="none"/>
          </c:marker>
          <c:cat>
            <c:numRef>
              <c:f>'TEIL 2a KSFP Maßnahmen'!$H$6:$AL$6</c:f>
              <c:numCache>
                <c:formatCode>General</c:formatCode>
                <c:ptCount val="31"/>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numCache>
            </c:numRef>
          </c:cat>
          <c:val>
            <c:numRef>
              <c:f>'TEIL 2a KSFP Maßnahmen'!$H$263:$AL$263</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extLst>
            <c:ext xmlns:c16="http://schemas.microsoft.com/office/drawing/2014/chart" uri="{C3380CC4-5D6E-409C-BE32-E72D297353CC}">
              <c16:uniqueId val="{00000000-A538-4D79-8997-F04CD8AF75A9}"/>
            </c:ext>
          </c:extLst>
        </c:ser>
        <c:dLbls>
          <c:showLegendKey val="0"/>
          <c:showVal val="0"/>
          <c:showCatName val="0"/>
          <c:showSerName val="0"/>
          <c:showPercent val="0"/>
          <c:showBubbleSize val="0"/>
        </c:dLbls>
        <c:smooth val="0"/>
        <c:axId val="144037760"/>
        <c:axId val="144039296"/>
      </c:lineChart>
      <c:catAx>
        <c:axId val="144037760"/>
        <c:scaling>
          <c:orientation val="minMax"/>
        </c:scaling>
        <c:delete val="0"/>
        <c:axPos val="b"/>
        <c:numFmt formatCode="General" sourceLinked="1"/>
        <c:majorTickMark val="out"/>
        <c:minorTickMark val="none"/>
        <c:tickLblPos val="nextTo"/>
        <c:crossAx val="144039296"/>
        <c:crosses val="autoZero"/>
        <c:auto val="1"/>
        <c:lblAlgn val="ctr"/>
        <c:lblOffset val="150"/>
        <c:noMultiLvlLbl val="0"/>
      </c:catAx>
      <c:valAx>
        <c:axId val="144039296"/>
        <c:scaling>
          <c:orientation val="minMax"/>
        </c:scaling>
        <c:delete val="0"/>
        <c:axPos val="l"/>
        <c:majorGridlines/>
        <c:title>
          <c:tx>
            <c:rich>
              <a:bodyPr rot="-5400000" vert="horz"/>
              <a:lstStyle/>
              <a:p>
                <a:pPr>
                  <a:defRPr/>
                </a:pPr>
                <a:r>
                  <a:rPr lang="de-DE"/>
                  <a:t>[kgCO</a:t>
                </a:r>
                <a:r>
                  <a:rPr lang="de-DE" baseline="-25000"/>
                  <a:t>2</a:t>
                </a:r>
                <a:r>
                  <a:rPr lang="de-DE"/>
                  <a:t>eq]</a:t>
                </a:r>
              </a:p>
            </c:rich>
          </c:tx>
          <c:overlay val="0"/>
        </c:title>
        <c:numFmt formatCode="#,##0" sourceLinked="1"/>
        <c:majorTickMark val="out"/>
        <c:minorTickMark val="none"/>
        <c:tickLblPos val="nextTo"/>
        <c:crossAx val="144037760"/>
        <c:crosses val="autoZero"/>
        <c:crossBetween val="midCat"/>
      </c:valAx>
    </c:plotArea>
    <c:legend>
      <c:legendPos val="r"/>
      <c:layout>
        <c:manualLayout>
          <c:xMode val="edge"/>
          <c:yMode val="edge"/>
          <c:x val="0.58794015640573072"/>
          <c:y val="0.19656421711152988"/>
          <c:w val="0.3848737229238362"/>
          <c:h val="7.4657482394732355E-2"/>
        </c:manualLayout>
      </c:layout>
      <c:overlay val="1"/>
      <c:spPr>
        <a:solidFill>
          <a:schemeClr val="bg1"/>
        </a:solidFill>
        <a:ln>
          <a:solidFill>
            <a:schemeClr val="tx1"/>
          </a:solidFill>
        </a:ln>
        <a:effectLst>
          <a:outerShdw blurRad="50800" dist="38100" dir="2700000" algn="tl" rotWithShape="0">
            <a:schemeClr val="bg1">
              <a:lumMod val="75000"/>
              <a:alpha val="40000"/>
            </a:schemeClr>
          </a:outerShdw>
        </a:effectLst>
      </c:spPr>
    </c:legend>
    <c:plotVisOnly val="1"/>
    <c:dispBlanksAs val="gap"/>
    <c:showDLblsOverMax val="0"/>
  </c:chart>
  <c:spPr>
    <a:ln>
      <a:noFill/>
    </a:ln>
  </c:sp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90" workbookViewId="0"/>
  </sheetViews>
  <pageMargins left="0.7" right="0.7" top="0.78740157499999996" bottom="0.78740157499999996"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11</xdr:col>
      <xdr:colOff>169957</xdr:colOff>
      <xdr:row>14</xdr:row>
      <xdr:rowOff>21169</xdr:rowOff>
    </xdr:from>
    <xdr:to>
      <xdr:col>12</xdr:col>
      <xdr:colOff>613832</xdr:colOff>
      <xdr:row>17</xdr:row>
      <xdr:rowOff>143734</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8770618" y="3460108"/>
          <a:ext cx="1225753" cy="5996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136180</xdr:colOff>
      <xdr:row>44</xdr:row>
      <xdr:rowOff>28576</xdr:rowOff>
    </xdr:from>
    <xdr:to>
      <xdr:col>10</xdr:col>
      <xdr:colOff>455242</xdr:colOff>
      <xdr:row>51</xdr:row>
      <xdr:rowOff>30956</xdr:rowOff>
    </xdr:to>
    <xdr:pic>
      <xdr:nvPicPr>
        <xdr:cNvPr id="3" name="Grafik 2">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1"/>
        <a:stretch>
          <a:fillRect/>
        </a:stretch>
      </xdr:blipFill>
      <xdr:spPr>
        <a:xfrm>
          <a:off x="8518180" y="7684295"/>
          <a:ext cx="1843062" cy="15073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6400" cy="6011333"/>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twoCellAnchor editAs="oneCell">
    <xdr:from>
      <xdr:col>0</xdr:col>
      <xdr:colOff>371475</xdr:colOff>
      <xdr:row>5</xdr:row>
      <xdr:rowOff>28575</xdr:rowOff>
    </xdr:from>
    <xdr:to>
      <xdr:col>13</xdr:col>
      <xdr:colOff>421106</xdr:colOff>
      <xdr:row>26</xdr:row>
      <xdr:rowOff>139750</xdr:rowOff>
    </xdr:to>
    <xdr:pic>
      <xdr:nvPicPr>
        <xdr:cNvPr id="2" name="Grafik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371475" y="1133475"/>
          <a:ext cx="9955631" cy="3511600"/>
        </a:xfrm>
        <a:prstGeom prst="rect">
          <a:avLst/>
        </a:prstGeom>
      </xdr:spPr>
    </xdr:pic>
    <xdr:clientData/>
  </xdr:twoCellAnchor>
  <xdr:twoCellAnchor editAs="oneCell">
    <xdr:from>
      <xdr:col>0</xdr:col>
      <xdr:colOff>647700</xdr:colOff>
      <xdr:row>32</xdr:row>
      <xdr:rowOff>123825</xdr:rowOff>
    </xdr:from>
    <xdr:to>
      <xdr:col>14</xdr:col>
      <xdr:colOff>673011</xdr:colOff>
      <xdr:row>61</xdr:row>
      <xdr:rowOff>49169</xdr:rowOff>
    </xdr:to>
    <xdr:pic>
      <xdr:nvPicPr>
        <xdr:cNvPr id="3" name="Grafik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2"/>
        <a:stretch>
          <a:fillRect/>
        </a:stretch>
      </xdr:blipFill>
      <xdr:spPr>
        <a:xfrm>
          <a:off x="647700" y="5600700"/>
          <a:ext cx="10693311" cy="462116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www.oekobaudat.de/OEKOBAU.DAT/resource/datastocks/0454ab26-f45c-4e24-8260-9e2049738b75/processes/6167bec3-0bc2-425a-9c87-479fa310f8f2?format=html&amp;lang=de" TargetMode="External"/><Relationship Id="rId13" Type="http://schemas.openxmlformats.org/officeDocument/2006/relationships/hyperlink" Target="https://www.oekobaudat.de/OEKOBAU.DAT/datasetdetail/process.xhtml?uuid=a30e7aac-b4d1-4112-ada3-ba09c4ebc7e7&amp;stock=OBD_2019_III&amp;lang=de" TargetMode="External"/><Relationship Id="rId18" Type="http://schemas.openxmlformats.org/officeDocument/2006/relationships/hyperlink" Target="https://www.oekobaudat.de/OEKOBAU.DAT/datasetdetail/process.xhtml?uuid=a30e7aac-b4d1-4112-ada3-ba09c4ebc7e7&amp;stock=OBD_2019_III&amp;lang=de" TargetMode="External"/><Relationship Id="rId3" Type="http://schemas.openxmlformats.org/officeDocument/2006/relationships/hyperlink" Target="http://www.oekobaudat.de/OEKOBAU.DAT/resource/datastocks/0454ab26-f45c-4e24-8260-9e2049738b75/processes/6167bec3-0bc2-425a-9c87-479fa310f8f2?format=html&amp;lang=de" TargetMode="External"/><Relationship Id="rId21" Type="http://schemas.openxmlformats.org/officeDocument/2006/relationships/hyperlink" Target="https://www.oekobaudat.de/OEKOBAU.DAT/datasetdetail/process.xhtml?uuid=9adc2b1c-99d8-4bb2-944a-1cff285784eb&amp;stock=OBD_2019_III&amp;lang=de" TargetMode="External"/><Relationship Id="rId7" Type="http://schemas.openxmlformats.org/officeDocument/2006/relationships/hyperlink" Target="https://www.oekobaudat.de/OEKOBAU.DAT/datasetdetail/process.xhtml?uuid=a41fb265-cb84-42ef-9940-f76c475805ce&amp;stock=OBD_2019_III&amp;lang=de" TargetMode="External"/><Relationship Id="rId12" Type="http://schemas.openxmlformats.org/officeDocument/2006/relationships/hyperlink" Target="https://www.oekobaudat.de/OEKOBAU.DAT/datasetdetail/process.xhtml?uuid=a41fb265-cb84-42ef-9940-f76c475805ce&amp;stock=OBD_2019_III&amp;lang=de" TargetMode="External"/><Relationship Id="rId17" Type="http://schemas.openxmlformats.org/officeDocument/2006/relationships/hyperlink" Target="https://www.oekobaudat.de/OEKOBAU.DAT/datasetdetail/process.xhtml?uuid=a30e7aac-b4d1-4112-ada3-ba09c4ebc7e7&amp;stock=OBD_2019_III&amp;lang=de" TargetMode="External"/><Relationship Id="rId25" Type="http://schemas.openxmlformats.org/officeDocument/2006/relationships/comments" Target="../comments5.xml"/><Relationship Id="rId2" Type="http://schemas.openxmlformats.org/officeDocument/2006/relationships/hyperlink" Target="https://www.oekobaudat.de/OEKOBAU.DAT/datasetdetail/process.xhtml?uuid=a30e7aac-b4d1-4112-ada3-ba09c4ebc7e7&amp;stock=OBD_2019_III&amp;lang=de" TargetMode="External"/><Relationship Id="rId16" Type="http://schemas.openxmlformats.org/officeDocument/2006/relationships/hyperlink" Target="https://www.oekobaudat.de/OEKOBAU.DAT/datasetdetail/process.xhtml?uuid=9adc2b1c-99d8-4bb2-944a-1cff285784eb&amp;stock=OBD_2019_III&amp;lang=de" TargetMode="External"/><Relationship Id="rId20" Type="http://schemas.openxmlformats.org/officeDocument/2006/relationships/hyperlink" Target="https://www.oekobaudat.de/OEKOBAU.DAT/datasetdetail/process.xhtml?uuid=9adc2b1c-99d8-4bb2-944a-1cff285784eb&amp;stock=OBD_2019_III&amp;lang=de" TargetMode="External"/><Relationship Id="rId1" Type="http://schemas.openxmlformats.org/officeDocument/2006/relationships/hyperlink" Target="http://www.oekobaudat.de/OEKOBAU.DAT/resource/datastocks/0454ab26-f45c-4e24-8260-9e2049738b75/processes/394b2abb-1165-4456-ba50-acbe5964f605?format=html&amp;lang=de" TargetMode="External"/><Relationship Id="rId6" Type="http://schemas.openxmlformats.org/officeDocument/2006/relationships/hyperlink" Target="https://www.oekobaudat.de/OEKOBAU.DAT/datasetdetail/process.xhtml?uuid=9adc2b1c-99d8-4bb2-944a-1cff285784eb&amp;stock=OBD_2019_III&amp;lang=de" TargetMode="External"/><Relationship Id="rId11" Type="http://schemas.openxmlformats.org/officeDocument/2006/relationships/hyperlink" Target="https://www.oekobaudat.de/OEKOBAU.DAT/datasetdetail/process.xhtml?uuid=20669621-746e-4a13-b5f9-c2f1b2a44473&amp;stock=OBD_2019_III&amp;lang=de" TargetMode="External"/><Relationship Id="rId24" Type="http://schemas.openxmlformats.org/officeDocument/2006/relationships/vmlDrawing" Target="../drawings/vmlDrawing5.vml"/><Relationship Id="rId5" Type="http://schemas.openxmlformats.org/officeDocument/2006/relationships/hyperlink" Target="https://www.oekobaudat.de/OEKOBAU.DAT/datasetdetail/process.xhtml?uuid=9adc2b1c-99d8-4bb2-944a-1cff285784eb&amp;stock=OBD_2019_III&amp;lang=de" TargetMode="External"/><Relationship Id="rId15" Type="http://schemas.openxmlformats.org/officeDocument/2006/relationships/hyperlink" Target="https://www.oekobaudat.de/OEKOBAU.DAT/datasetdetail/process.xhtml?uuid=9adc2b1c-99d8-4bb2-944a-1cff285784eb&amp;stock=OBD_2019_III&amp;lang=de" TargetMode="External"/><Relationship Id="rId23" Type="http://schemas.openxmlformats.org/officeDocument/2006/relationships/printerSettings" Target="../printerSettings/printerSettings6.bin"/><Relationship Id="rId10" Type="http://schemas.openxmlformats.org/officeDocument/2006/relationships/hyperlink" Target="http://www.oekobaudat.de/OEKOBAU.DAT/resource/datastocks/0454ab26-f45c-4e24-8260-9e2049738b75/processes/394b2abb-1165-4456-ba50-acbe5964f605?format=html&amp;lang=de" TargetMode="External"/><Relationship Id="rId19" Type="http://schemas.openxmlformats.org/officeDocument/2006/relationships/hyperlink" Target="https://www.oekobaudat.de/OEKOBAU.DAT/datasetdetail/process.xhtml?uuid=a41fb265-cb84-42ef-9940-f76c475805ce&amp;stock=OBD_2019_III&amp;lang=de" TargetMode="External"/><Relationship Id="rId4" Type="http://schemas.openxmlformats.org/officeDocument/2006/relationships/hyperlink" Target="https://www.oekobaudat.de/OEKOBAU.DAT/datasetdetail/process.xhtml?uuid=a41fb265-cb84-42ef-9940-f76c475805ce&amp;stock=OBD_2019_III&amp;lang=de" TargetMode="External"/><Relationship Id="rId9" Type="http://schemas.openxmlformats.org/officeDocument/2006/relationships/hyperlink" Target="https://www.oekobaudat.de/OEKOBAU.DAT/datasetdetail/process.xhtml?uuid=a30e7aac-b4d1-4112-ada3-ba09c4ebc7e7&amp;stock=OBD_2019_III&amp;lang=de" TargetMode="External"/><Relationship Id="rId14" Type="http://schemas.openxmlformats.org/officeDocument/2006/relationships/hyperlink" Target="https://www.oekobaudat.de/OEKOBAU.DAT/datasetdetail/process.xhtml?uuid=a41fb265-cb84-42ef-9940-f76c475805ce&amp;stock=OBD_2019_III&amp;lang=de" TargetMode="External"/><Relationship Id="rId22" Type="http://schemas.openxmlformats.org/officeDocument/2006/relationships/hyperlink" Target="https://www.oekobaudat.de/OEKOBAU.DAT/datasetdetail/process.xhtml?uuid=a30e7aac-b4d1-4112-ada3-ba09c4ebc7e7&amp;stock=OBD_2019_III&amp;lang=de"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O22"/>
  <sheetViews>
    <sheetView view="pageBreakPreview" topLeftCell="A7" zoomScaleNormal="115" zoomScaleSheetLayoutView="100" workbookViewId="0"/>
  </sheetViews>
  <sheetFormatPr baseColWidth="10" defaultColWidth="11.44140625" defaultRowHeight="13.2"/>
  <cols>
    <col min="1" max="12" width="11.44140625" style="32"/>
    <col min="13" max="13" width="11.33203125" style="32" customWidth="1"/>
    <col min="14" max="16384" width="11.44140625" style="32"/>
  </cols>
  <sheetData>
    <row r="3" spans="1:15" s="31" customFormat="1" ht="84.75" customHeight="1">
      <c r="A3" s="447"/>
      <c r="B3" s="453" t="s">
        <v>613</v>
      </c>
      <c r="C3" s="453"/>
      <c r="D3" s="453"/>
      <c r="E3" s="453"/>
      <c r="F3" s="453"/>
      <c r="G3" s="453"/>
      <c r="H3" s="453"/>
      <c r="I3" s="453"/>
      <c r="J3" s="453"/>
      <c r="K3" s="453"/>
      <c r="L3" s="453"/>
      <c r="M3" s="453"/>
      <c r="N3" s="447"/>
      <c r="O3" s="30"/>
    </row>
    <row r="5" spans="1:15" ht="31.5" customHeight="1">
      <c r="B5" s="295" t="s">
        <v>508</v>
      </c>
      <c r="K5" s="33"/>
      <c r="L5" s="467" t="s">
        <v>611</v>
      </c>
      <c r="M5" s="468"/>
    </row>
    <row r="6" spans="1:15" ht="12.75" customHeight="1">
      <c r="B6" s="32" t="s">
        <v>616</v>
      </c>
      <c r="C6" s="35"/>
      <c r="K6" s="33"/>
      <c r="L6" s="469" t="s">
        <v>607</v>
      </c>
      <c r="M6" s="470"/>
    </row>
    <row r="7" spans="1:15" ht="12.75" customHeight="1">
      <c r="I7" s="36"/>
      <c r="J7" s="36"/>
      <c r="K7" s="37"/>
      <c r="L7" s="469"/>
      <c r="M7" s="470"/>
      <c r="N7" s="36"/>
    </row>
    <row r="8" spans="1:15">
      <c r="B8" s="451" t="s">
        <v>612</v>
      </c>
      <c r="C8" s="452"/>
      <c r="D8" s="452"/>
      <c r="E8" s="452"/>
      <c r="F8" s="452"/>
      <c r="G8" s="452"/>
      <c r="H8" s="452"/>
      <c r="I8" s="36"/>
      <c r="J8" s="36"/>
      <c r="K8" s="37"/>
      <c r="L8" s="469"/>
      <c r="M8" s="470"/>
      <c r="N8" s="36"/>
    </row>
    <row r="9" spans="1:15" ht="12.75" customHeight="1">
      <c r="B9" s="452"/>
      <c r="C9" s="452"/>
      <c r="D9" s="452"/>
      <c r="E9" s="452"/>
      <c r="F9" s="452"/>
      <c r="G9" s="452"/>
      <c r="H9" s="452"/>
      <c r="I9" s="36"/>
      <c r="J9" s="36"/>
      <c r="K9" s="37"/>
      <c r="L9" s="469"/>
      <c r="M9" s="470"/>
      <c r="N9" s="36"/>
    </row>
    <row r="10" spans="1:15">
      <c r="B10" s="452"/>
      <c r="C10" s="452"/>
      <c r="D10" s="452"/>
      <c r="E10" s="452"/>
      <c r="F10" s="452"/>
      <c r="G10" s="452"/>
      <c r="H10" s="452"/>
      <c r="I10" s="36"/>
      <c r="J10" s="36"/>
      <c r="K10" s="37"/>
      <c r="L10" s="469"/>
      <c r="M10" s="470"/>
      <c r="N10" s="36"/>
    </row>
    <row r="11" spans="1:15">
      <c r="I11" s="36"/>
      <c r="J11" s="36"/>
      <c r="K11" s="37"/>
      <c r="L11" s="469"/>
      <c r="M11" s="470"/>
      <c r="N11" s="36"/>
    </row>
    <row r="12" spans="1:15">
      <c r="I12" s="36"/>
      <c r="J12" s="36"/>
      <c r="K12" s="37"/>
      <c r="L12" s="469"/>
      <c r="M12" s="470"/>
      <c r="N12" s="36"/>
    </row>
    <row r="13" spans="1:15">
      <c r="I13" s="36"/>
      <c r="J13" s="36"/>
      <c r="K13" s="37"/>
      <c r="L13" s="469"/>
      <c r="M13" s="470"/>
      <c r="N13" s="36"/>
    </row>
    <row r="14" spans="1:15">
      <c r="B14" s="32" t="s">
        <v>16</v>
      </c>
      <c r="I14" s="36"/>
      <c r="J14" s="36"/>
      <c r="K14" s="37"/>
      <c r="L14" s="469"/>
      <c r="M14" s="470"/>
      <c r="N14" s="36"/>
    </row>
    <row r="15" spans="1:15" ht="12.75" customHeight="1">
      <c r="I15" s="36"/>
      <c r="J15" s="36"/>
      <c r="K15" s="37"/>
      <c r="L15" s="469"/>
      <c r="M15" s="470"/>
      <c r="N15" s="36"/>
    </row>
    <row r="16" spans="1:15" ht="12.75" customHeight="1">
      <c r="B16" s="455" t="s">
        <v>17</v>
      </c>
      <c r="C16" s="456"/>
      <c r="D16" s="457"/>
      <c r="I16" s="36"/>
      <c r="J16" s="36"/>
      <c r="K16" s="37"/>
      <c r="L16" s="38"/>
      <c r="M16" s="39"/>
      <c r="N16" s="36"/>
    </row>
    <row r="17" spans="2:13" ht="12.75" customHeight="1">
      <c r="B17" s="458" t="s">
        <v>18</v>
      </c>
      <c r="C17" s="459"/>
      <c r="D17" s="460"/>
      <c r="K17" s="33"/>
      <c r="L17" s="40"/>
      <c r="M17" s="41"/>
    </row>
    <row r="18" spans="2:13">
      <c r="B18" s="461" t="s">
        <v>19</v>
      </c>
      <c r="C18" s="462"/>
      <c r="D18" s="463"/>
      <c r="E18" s="40"/>
      <c r="F18" s="33"/>
      <c r="G18" s="33"/>
      <c r="H18" s="33"/>
      <c r="I18" s="33"/>
      <c r="J18" s="33"/>
      <c r="K18" s="33"/>
      <c r="L18" s="40"/>
      <c r="M18" s="41"/>
    </row>
    <row r="19" spans="2:13">
      <c r="B19" s="464" t="s">
        <v>238</v>
      </c>
      <c r="C19" s="465"/>
      <c r="D19" s="466"/>
      <c r="E19" s="33"/>
      <c r="F19" s="33"/>
      <c r="G19" s="33"/>
      <c r="H19" s="33"/>
      <c r="I19" s="33"/>
      <c r="J19" s="33"/>
      <c r="K19" s="33"/>
      <c r="L19" s="42"/>
      <c r="M19" s="43"/>
    </row>
    <row r="22" spans="2:13" ht="77.25" customHeight="1">
      <c r="B22" s="454" t="s">
        <v>614</v>
      </c>
      <c r="C22" s="454"/>
      <c r="D22" s="454"/>
      <c r="E22" s="454"/>
      <c r="F22" s="454"/>
      <c r="G22" s="454"/>
      <c r="H22" s="454"/>
      <c r="I22" s="454"/>
      <c r="J22" s="454"/>
      <c r="K22" s="454"/>
      <c r="L22" s="454"/>
      <c r="M22" s="454"/>
    </row>
  </sheetData>
  <sheetProtection formatColumns="0" formatRows="0"/>
  <mergeCells count="9">
    <mergeCell ref="B8:H10"/>
    <mergeCell ref="B3:M3"/>
    <mergeCell ref="B22:M22"/>
    <mergeCell ref="B16:D16"/>
    <mergeCell ref="B17:D17"/>
    <mergeCell ref="B18:D18"/>
    <mergeCell ref="B19:D19"/>
    <mergeCell ref="L5:M5"/>
    <mergeCell ref="L6:M15"/>
  </mergeCells>
  <pageMargins left="0.7" right="0.7" top="0.78740157499999996" bottom="0.78740157499999996" header="0.3" footer="0.3"/>
  <pageSetup paperSize="9" scale="54" orientation="portrait"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85"/>
  <sheetViews>
    <sheetView showGridLines="0" view="pageBreakPreview" zoomScale="90" zoomScaleNormal="55" zoomScaleSheetLayoutView="90" workbookViewId="0"/>
  </sheetViews>
  <sheetFormatPr baseColWidth="10" defaultColWidth="11.44140625" defaultRowHeight="13.2"/>
  <cols>
    <col min="1" max="1" width="27" style="320" customWidth="1"/>
    <col min="2" max="2" width="52.44140625" style="320" customWidth="1"/>
    <col min="3" max="6" width="20.6640625" style="407" customWidth="1"/>
    <col min="7" max="7" width="11.44140625" style="320"/>
    <col min="8" max="9" width="12.6640625" style="320" customWidth="1"/>
    <col min="10" max="16384" width="11.44140625" style="320"/>
  </cols>
  <sheetData>
    <row r="1" spans="1:10" s="32" customFormat="1">
      <c r="H1" s="50"/>
      <c r="J1" s="50"/>
    </row>
    <row r="2" spans="1:10" s="31" customFormat="1" ht="20.100000000000001" customHeight="1">
      <c r="A2" s="67" t="s">
        <v>230</v>
      </c>
      <c r="B2" s="67"/>
      <c r="H2" s="181"/>
      <c r="J2" s="181"/>
    </row>
    <row r="3" spans="1:10" s="399" customFormat="1" ht="29.25" customHeight="1">
      <c r="A3" s="769" t="s">
        <v>232</v>
      </c>
      <c r="B3" s="769"/>
      <c r="C3" s="769"/>
      <c r="D3" s="398"/>
      <c r="E3" s="398"/>
      <c r="F3" s="398"/>
    </row>
    <row r="4" spans="1:10" s="399" customFormat="1" ht="29.25" customHeight="1">
      <c r="A4" s="400"/>
      <c r="B4" s="400"/>
      <c r="C4" s="400"/>
      <c r="D4" s="401"/>
      <c r="E4" s="402"/>
      <c r="F4" s="402"/>
    </row>
    <row r="5" spans="1:10" s="399" customFormat="1" ht="46.5" customHeight="1">
      <c r="A5" s="403" t="s">
        <v>231</v>
      </c>
      <c r="B5" s="404" t="s">
        <v>157</v>
      </c>
      <c r="C5" s="405"/>
      <c r="D5" s="406"/>
      <c r="E5" s="406"/>
      <c r="F5" s="406"/>
      <c r="H5" s="770" t="s">
        <v>153</v>
      </c>
      <c r="I5" s="770"/>
      <c r="J5" s="407"/>
    </row>
    <row r="6" spans="1:10" s="399" customFormat="1" ht="38.25" customHeight="1">
      <c r="D6" s="406"/>
      <c r="E6" s="406"/>
      <c r="F6" s="406"/>
      <c r="H6" s="408" t="s">
        <v>154</v>
      </c>
      <c r="I6" s="408" t="s">
        <v>155</v>
      </c>
      <c r="J6" s="407"/>
    </row>
    <row r="7" spans="1:10" s="399" customFormat="1" ht="25.5" customHeight="1">
      <c r="C7" s="406"/>
      <c r="D7" s="406"/>
      <c r="E7" s="406"/>
      <c r="F7" s="406"/>
      <c r="G7" s="409" t="s">
        <v>156</v>
      </c>
      <c r="H7" s="410">
        <f>1-I7</f>
        <v>1</v>
      </c>
      <c r="I7" s="443"/>
      <c r="J7" s="407"/>
    </row>
    <row r="8" spans="1:10" s="399" customFormat="1" ht="17.399999999999999">
      <c r="A8" s="411"/>
      <c r="B8" s="411"/>
      <c r="C8" s="406"/>
      <c r="D8" s="406"/>
      <c r="E8" s="406"/>
      <c r="F8" s="406"/>
      <c r="G8" s="409"/>
      <c r="H8" s="409"/>
      <c r="I8" s="409"/>
      <c r="J8" s="407"/>
    </row>
    <row r="9" spans="1:10" ht="17.399999999999999">
      <c r="A9" s="412" t="s">
        <v>158</v>
      </c>
      <c r="B9" s="413"/>
      <c r="C9" s="414"/>
      <c r="D9" s="414"/>
      <c r="E9" s="414"/>
      <c r="F9" s="414"/>
      <c r="G9" s="413"/>
      <c r="H9" s="413"/>
      <c r="I9" s="413"/>
    </row>
    <row r="10" spans="1:10" ht="18" thickBot="1">
      <c r="A10" s="412"/>
      <c r="B10" s="413"/>
      <c r="C10" s="414"/>
      <c r="D10" s="414"/>
      <c r="E10" s="414"/>
      <c r="F10" s="414"/>
      <c r="G10" s="413"/>
      <c r="H10" s="413"/>
      <c r="I10" s="413"/>
    </row>
    <row r="11" spans="1:10" s="399" customFormat="1" ht="24" customHeight="1" thickBot="1">
      <c r="A11" s="415" t="s">
        <v>159</v>
      </c>
      <c r="B11" s="415"/>
      <c r="C11" s="416"/>
      <c r="D11" s="416"/>
      <c r="E11" s="416"/>
      <c r="F11" s="416"/>
      <c r="G11" s="415"/>
      <c r="H11" s="771">
        <f>H13*H7+I13*I7</f>
        <v>0</v>
      </c>
      <c r="I11" s="772"/>
    </row>
    <row r="12" spans="1:10" s="399" customFormat="1" ht="18" thickBot="1">
      <c r="A12" s="415"/>
      <c r="B12" s="415"/>
      <c r="C12" s="416"/>
      <c r="D12" s="416"/>
      <c r="E12" s="416"/>
      <c r="F12" s="416"/>
      <c r="G12" s="415"/>
      <c r="H12" s="417"/>
      <c r="I12" s="417"/>
    </row>
    <row r="13" spans="1:10" ht="24" customHeight="1" thickBot="1">
      <c r="A13" s="415" t="s">
        <v>160</v>
      </c>
      <c r="B13" s="413"/>
      <c r="C13" s="414"/>
      <c r="D13" s="414"/>
      <c r="E13" s="414"/>
      <c r="F13" s="414"/>
      <c r="G13" s="413"/>
      <c r="H13" s="418">
        <f>(H33+H71+H85)/3/3</f>
        <v>0</v>
      </c>
      <c r="I13" s="419">
        <f>(I33+I71+I85)/3/3</f>
        <v>0.16666666666666666</v>
      </c>
    </row>
    <row r="14" spans="1:10" ht="12.75" customHeight="1">
      <c r="A14" s="420"/>
      <c r="B14" s="421"/>
      <c r="C14" s="422"/>
      <c r="D14" s="422"/>
      <c r="E14" s="422"/>
      <c r="F14" s="422"/>
      <c r="G14" s="421"/>
      <c r="H14" s="423"/>
      <c r="I14" s="423"/>
    </row>
    <row r="15" spans="1:10" ht="12.75" customHeight="1">
      <c r="A15" s="420"/>
      <c r="B15" s="421"/>
      <c r="C15" s="422"/>
      <c r="D15" s="422"/>
      <c r="E15" s="422"/>
      <c r="F15" s="422"/>
      <c r="G15" s="421"/>
      <c r="H15" s="423"/>
      <c r="I15" s="423"/>
    </row>
    <row r="16" spans="1:10" s="421" customFormat="1" ht="12.75" customHeight="1">
      <c r="A16" s="420"/>
      <c r="C16" s="422"/>
      <c r="D16" s="422"/>
      <c r="E16" s="422"/>
      <c r="F16" s="422"/>
      <c r="H16" s="423"/>
      <c r="I16" s="423"/>
    </row>
    <row r="17" spans="1:9" ht="15.6">
      <c r="A17" s="424" t="s">
        <v>161</v>
      </c>
      <c r="B17" s="425"/>
      <c r="C17" s="414"/>
      <c r="D17" s="414"/>
      <c r="E17" s="414"/>
      <c r="F17" s="414"/>
      <c r="G17" s="413"/>
      <c r="H17" s="413"/>
      <c r="I17" s="413"/>
    </row>
    <row r="18" spans="1:9">
      <c r="A18" s="413"/>
      <c r="B18" s="413"/>
      <c r="C18" s="414"/>
      <c r="D18" s="414"/>
      <c r="E18" s="414"/>
      <c r="F18" s="414"/>
      <c r="G18" s="413"/>
      <c r="H18" s="413"/>
      <c r="I18" s="413"/>
    </row>
    <row r="19" spans="1:9">
      <c r="A19" s="413" t="s">
        <v>162</v>
      </c>
      <c r="B19" s="413" t="s">
        <v>163</v>
      </c>
      <c r="C19" s="768" t="s">
        <v>164</v>
      </c>
      <c r="D19" s="768"/>
      <c r="E19" s="768"/>
      <c r="F19" s="768"/>
      <c r="G19" s="413"/>
      <c r="H19" s="413"/>
      <c r="I19" s="413"/>
    </row>
    <row r="20" spans="1:9">
      <c r="A20" s="413"/>
      <c r="B20" s="413"/>
      <c r="C20" s="768" t="s">
        <v>165</v>
      </c>
      <c r="D20" s="768"/>
      <c r="E20" s="768"/>
      <c r="F20" s="768"/>
      <c r="G20" s="413"/>
      <c r="H20" s="413"/>
      <c r="I20" s="413"/>
    </row>
    <row r="21" spans="1:9">
      <c r="A21" s="413"/>
      <c r="B21" s="413"/>
      <c r="C21" s="414">
        <v>0</v>
      </c>
      <c r="D21" s="414">
        <v>1</v>
      </c>
      <c r="E21" s="414">
        <v>2</v>
      </c>
      <c r="F21" s="414">
        <v>3</v>
      </c>
      <c r="G21" s="413"/>
      <c r="H21" s="413"/>
      <c r="I21" s="413"/>
    </row>
    <row r="22" spans="1:9">
      <c r="A22" s="413"/>
      <c r="B22" s="413"/>
      <c r="C22" s="414"/>
      <c r="D22" s="414" t="s">
        <v>166</v>
      </c>
      <c r="E22" s="414" t="s">
        <v>167</v>
      </c>
      <c r="F22" s="414" t="s">
        <v>168</v>
      </c>
      <c r="G22" s="413"/>
      <c r="H22" s="413"/>
      <c r="I22" s="413"/>
    </row>
    <row r="23" spans="1:9">
      <c r="A23" s="413"/>
      <c r="B23" s="413"/>
      <c r="C23" s="414"/>
      <c r="D23" s="414"/>
      <c r="E23" s="414"/>
      <c r="F23" s="414"/>
      <c r="G23" s="413"/>
      <c r="H23" s="413"/>
      <c r="I23" s="413"/>
    </row>
    <row r="24" spans="1:9" s="430" customFormat="1" ht="45" customHeight="1">
      <c r="A24" s="426" t="s">
        <v>169</v>
      </c>
      <c r="B24" s="426" t="s">
        <v>170</v>
      </c>
      <c r="C24" s="427" t="s">
        <v>171</v>
      </c>
      <c r="D24" s="427" t="s">
        <v>172</v>
      </c>
      <c r="E24" s="427" t="s">
        <v>173</v>
      </c>
      <c r="F24" s="427" t="s">
        <v>174</v>
      </c>
      <c r="G24" s="428"/>
      <c r="H24" s="444"/>
      <c r="I24" s="429">
        <v>3</v>
      </c>
    </row>
    <row r="25" spans="1:9" s="430" customFormat="1" ht="45" customHeight="1">
      <c r="A25" s="426" t="s">
        <v>175</v>
      </c>
      <c r="B25" s="426" t="s">
        <v>176</v>
      </c>
      <c r="C25" s="427" t="s">
        <v>171</v>
      </c>
      <c r="D25" s="427" t="s">
        <v>172</v>
      </c>
      <c r="E25" s="427" t="s">
        <v>173</v>
      </c>
      <c r="F25" s="427" t="s">
        <v>174</v>
      </c>
      <c r="G25" s="428"/>
      <c r="H25" s="445"/>
      <c r="I25" s="429">
        <v>3</v>
      </c>
    </row>
    <row r="26" spans="1:9">
      <c r="A26" s="431"/>
      <c r="B26" s="431"/>
      <c r="C26" s="432"/>
      <c r="D26" s="432"/>
      <c r="E26" s="432"/>
      <c r="F26" s="432"/>
      <c r="G26" s="413"/>
      <c r="H26" s="413"/>
      <c r="I26" s="413"/>
    </row>
    <row r="27" spans="1:9" s="430" customFormat="1" ht="45" customHeight="1">
      <c r="A27" s="426" t="s">
        <v>177</v>
      </c>
      <c r="B27" s="426" t="s">
        <v>178</v>
      </c>
      <c r="C27" s="427" t="s">
        <v>179</v>
      </c>
      <c r="D27" s="427" t="s">
        <v>180</v>
      </c>
      <c r="E27" s="427" t="s">
        <v>181</v>
      </c>
      <c r="F27" s="427" t="s">
        <v>182</v>
      </c>
      <c r="G27" s="428"/>
      <c r="H27" s="445"/>
      <c r="I27" s="429">
        <v>3</v>
      </c>
    </row>
    <row r="28" spans="1:9" s="430" customFormat="1" ht="45" customHeight="1">
      <c r="A28" s="426" t="s">
        <v>183</v>
      </c>
      <c r="B28" s="426" t="s">
        <v>184</v>
      </c>
      <c r="C28" s="427" t="s">
        <v>179</v>
      </c>
      <c r="D28" s="427" t="s">
        <v>185</v>
      </c>
      <c r="E28" s="427" t="s">
        <v>186</v>
      </c>
      <c r="F28" s="427" t="s">
        <v>187</v>
      </c>
      <c r="G28" s="428"/>
      <c r="H28" s="445"/>
      <c r="I28" s="445"/>
    </row>
    <row r="29" spans="1:9">
      <c r="A29" s="431"/>
      <c r="B29" s="431"/>
      <c r="C29" s="432"/>
      <c r="D29" s="432"/>
      <c r="E29" s="432"/>
      <c r="F29" s="432"/>
      <c r="G29" s="413"/>
      <c r="H29" s="413"/>
      <c r="I29" s="413"/>
    </row>
    <row r="30" spans="1:9" s="430" customFormat="1" ht="51" customHeight="1">
      <c r="A30" s="426" t="s">
        <v>188</v>
      </c>
      <c r="B30" s="426" t="s">
        <v>189</v>
      </c>
      <c r="C30" s="427" t="s">
        <v>190</v>
      </c>
      <c r="D30" s="427" t="s">
        <v>191</v>
      </c>
      <c r="E30" s="427" t="s">
        <v>192</v>
      </c>
      <c r="F30" s="427" t="s">
        <v>193</v>
      </c>
      <c r="G30" s="428"/>
      <c r="H30" s="445"/>
      <c r="I30" s="445"/>
    </row>
    <row r="31" spans="1:9" s="430" customFormat="1" ht="45" customHeight="1">
      <c r="A31" s="426" t="s">
        <v>194</v>
      </c>
      <c r="B31" s="426" t="s">
        <v>195</v>
      </c>
      <c r="C31" s="427" t="s">
        <v>190</v>
      </c>
      <c r="D31" s="427" t="s">
        <v>191</v>
      </c>
      <c r="E31" s="427" t="s">
        <v>192</v>
      </c>
      <c r="F31" s="427" t="s">
        <v>193</v>
      </c>
      <c r="G31" s="428"/>
      <c r="H31" s="445"/>
      <c r="I31" s="445"/>
    </row>
    <row r="32" spans="1:9">
      <c r="A32" s="413"/>
      <c r="B32" s="413"/>
      <c r="C32" s="432"/>
      <c r="D32" s="432"/>
      <c r="E32" s="432"/>
      <c r="F32" s="432"/>
      <c r="G32" s="413"/>
      <c r="H32" s="413"/>
      <c r="I32" s="413"/>
    </row>
    <row r="33" spans="1:9" ht="15.6">
      <c r="A33" s="424" t="s">
        <v>196</v>
      </c>
      <c r="B33" s="413"/>
      <c r="C33" s="414"/>
      <c r="D33" s="414"/>
      <c r="E33" s="414"/>
      <c r="F33" s="414"/>
      <c r="G33" s="413"/>
      <c r="H33" s="433">
        <f>SUM(H24:H31)/(2*3)</f>
        <v>0</v>
      </c>
      <c r="I33" s="434">
        <f>SUM(I24:I31)/(2*3)</f>
        <v>1.5</v>
      </c>
    </row>
    <row r="34" spans="1:9">
      <c r="A34" s="413"/>
      <c r="B34" s="413"/>
      <c r="C34" s="414"/>
      <c r="D34" s="414"/>
      <c r="E34" s="414"/>
      <c r="F34" s="414"/>
      <c r="G34" s="413"/>
      <c r="H34" s="413"/>
      <c r="I34" s="413"/>
    </row>
    <row r="35" spans="1:9">
      <c r="A35" s="435" t="s">
        <v>324</v>
      </c>
      <c r="B35" s="413"/>
      <c r="C35" s="414"/>
      <c r="D35" s="414"/>
      <c r="E35" s="414"/>
      <c r="F35" s="414"/>
      <c r="G35" s="413"/>
      <c r="H35" s="413"/>
      <c r="I35" s="413"/>
    </row>
    <row r="36" spans="1:9">
      <c r="A36" s="436" t="s">
        <v>197</v>
      </c>
      <c r="B36" s="413"/>
      <c r="C36" s="414"/>
      <c r="D36" s="414"/>
      <c r="E36" s="414"/>
      <c r="F36" s="414"/>
      <c r="G36" s="413"/>
      <c r="H36" s="413"/>
      <c r="I36" s="413"/>
    </row>
    <row r="37" spans="1:9">
      <c r="A37" s="436" t="s">
        <v>198</v>
      </c>
      <c r="B37" s="413"/>
      <c r="C37" s="414"/>
      <c r="D37" s="414"/>
      <c r="E37" s="414"/>
      <c r="F37" s="414"/>
      <c r="G37" s="413"/>
      <c r="H37" s="413"/>
      <c r="I37" s="413"/>
    </row>
    <row r="38" spans="1:9">
      <c r="A38" s="436" t="s">
        <v>402</v>
      </c>
      <c r="B38" s="413"/>
      <c r="C38" s="414"/>
      <c r="D38" s="414"/>
      <c r="E38" s="414"/>
      <c r="F38" s="414"/>
      <c r="G38" s="413"/>
      <c r="H38" s="413"/>
      <c r="I38" s="413"/>
    </row>
    <row r="39" spans="1:9">
      <c r="A39" s="436" t="s">
        <v>199</v>
      </c>
      <c r="B39" s="413"/>
      <c r="C39" s="414"/>
      <c r="D39" s="414"/>
      <c r="E39" s="414"/>
      <c r="F39" s="414"/>
      <c r="G39" s="413"/>
      <c r="H39" s="413"/>
      <c r="I39" s="413"/>
    </row>
    <row r="40" spans="1:9">
      <c r="A40" s="436" t="s">
        <v>200</v>
      </c>
      <c r="B40" s="413"/>
      <c r="C40" s="414"/>
      <c r="D40" s="414"/>
      <c r="E40" s="414"/>
      <c r="F40" s="414"/>
      <c r="G40" s="413"/>
      <c r="H40" s="413"/>
      <c r="I40" s="413"/>
    </row>
    <row r="41" spans="1:9">
      <c r="A41" s="436" t="s">
        <v>201</v>
      </c>
      <c r="B41" s="413"/>
      <c r="C41" s="414"/>
      <c r="D41" s="414"/>
      <c r="E41" s="414"/>
      <c r="F41" s="414"/>
      <c r="G41" s="413"/>
      <c r="H41" s="413"/>
      <c r="I41" s="413"/>
    </row>
    <row r="42" spans="1:9">
      <c r="A42" s="436" t="s">
        <v>202</v>
      </c>
      <c r="B42" s="413"/>
      <c r="C42" s="414"/>
      <c r="D42" s="414"/>
      <c r="E42" s="414"/>
      <c r="F42" s="414"/>
      <c r="G42" s="413"/>
      <c r="H42" s="413"/>
      <c r="I42" s="413"/>
    </row>
    <row r="43" spans="1:9">
      <c r="A43" s="436"/>
      <c r="B43" s="413"/>
      <c r="C43" s="414"/>
      <c r="D43" s="414"/>
      <c r="E43" s="414"/>
      <c r="F43" s="414"/>
      <c r="G43" s="413"/>
      <c r="H43" s="413"/>
      <c r="I43" s="413"/>
    </row>
    <row r="44" spans="1:9">
      <c r="A44" s="435" t="s">
        <v>323</v>
      </c>
      <c r="B44" s="413"/>
      <c r="C44" s="414"/>
      <c r="D44" s="414"/>
      <c r="E44" s="414"/>
      <c r="F44" s="414"/>
      <c r="G44" s="413"/>
      <c r="H44" s="413"/>
      <c r="I44" s="413"/>
    </row>
    <row r="45" spans="1:9">
      <c r="A45" s="436" t="s">
        <v>203</v>
      </c>
      <c r="B45" s="413"/>
      <c r="C45" s="414"/>
      <c r="D45" s="414"/>
      <c r="E45" s="414"/>
      <c r="F45" s="414"/>
      <c r="G45" s="413"/>
      <c r="H45" s="413"/>
      <c r="I45" s="413"/>
    </row>
    <row r="46" spans="1:9">
      <c r="A46" s="436" t="s">
        <v>204</v>
      </c>
      <c r="B46" s="413"/>
      <c r="C46" s="414"/>
      <c r="D46" s="414"/>
      <c r="E46" s="414"/>
      <c r="F46" s="414"/>
      <c r="G46" s="413"/>
      <c r="H46" s="413"/>
      <c r="I46" s="413"/>
    </row>
    <row r="47" spans="1:9">
      <c r="A47" s="436" t="s">
        <v>205</v>
      </c>
      <c r="B47" s="413"/>
      <c r="C47" s="414"/>
      <c r="D47" s="414"/>
      <c r="E47" s="414"/>
      <c r="F47" s="414"/>
      <c r="G47" s="413"/>
      <c r="H47" s="413"/>
      <c r="I47" s="413"/>
    </row>
    <row r="48" spans="1:9">
      <c r="A48" s="436" t="s">
        <v>206</v>
      </c>
      <c r="B48" s="413"/>
      <c r="C48" s="414"/>
      <c r="D48" s="414"/>
      <c r="E48" s="414"/>
      <c r="F48" s="414"/>
      <c r="G48" s="413"/>
      <c r="H48" s="413"/>
      <c r="I48" s="413"/>
    </row>
    <row r="49" spans="1:9">
      <c r="A49" s="436" t="s">
        <v>207</v>
      </c>
      <c r="B49" s="413"/>
      <c r="C49" s="414"/>
      <c r="D49" s="414"/>
      <c r="E49" s="414"/>
      <c r="F49" s="414"/>
      <c r="G49" s="413"/>
      <c r="H49" s="413"/>
      <c r="I49" s="413"/>
    </row>
    <row r="50" spans="1:9">
      <c r="A50" s="436" t="s">
        <v>208</v>
      </c>
      <c r="B50" s="413"/>
      <c r="C50" s="414"/>
      <c r="D50" s="414"/>
      <c r="E50" s="414"/>
      <c r="F50" s="414"/>
      <c r="G50" s="413"/>
      <c r="H50" s="413"/>
      <c r="I50" s="413"/>
    </row>
    <row r="51" spans="1:9">
      <c r="A51" s="436" t="s">
        <v>209</v>
      </c>
      <c r="B51" s="413"/>
      <c r="C51" s="414"/>
      <c r="D51" s="414"/>
      <c r="E51" s="414"/>
      <c r="F51" s="414"/>
      <c r="G51" s="413"/>
      <c r="H51" s="413"/>
      <c r="I51" s="413"/>
    </row>
    <row r="52" spans="1:9">
      <c r="A52" s="436"/>
      <c r="B52" s="413"/>
      <c r="C52" s="414"/>
      <c r="D52" s="414"/>
      <c r="E52" s="414"/>
      <c r="F52" s="414"/>
      <c r="G52" s="413"/>
      <c r="H52" s="413"/>
      <c r="I52" s="413"/>
    </row>
    <row r="53" spans="1:9">
      <c r="A53" s="435" t="s">
        <v>210</v>
      </c>
      <c r="B53" s="413"/>
      <c r="C53" s="414"/>
      <c r="D53" s="414"/>
      <c r="E53" s="414"/>
      <c r="F53" s="414"/>
      <c r="G53" s="413"/>
      <c r="H53" s="413"/>
      <c r="I53" s="413"/>
    </row>
    <row r="54" spans="1:9">
      <c r="A54" s="436" t="s">
        <v>211</v>
      </c>
      <c r="B54" s="413"/>
      <c r="C54" s="414"/>
      <c r="D54" s="414"/>
      <c r="E54" s="414"/>
      <c r="F54" s="414"/>
      <c r="G54" s="413"/>
      <c r="H54" s="413"/>
      <c r="I54" s="413"/>
    </row>
    <row r="55" spans="1:9">
      <c r="A55" s="436" t="s">
        <v>212</v>
      </c>
      <c r="B55" s="413"/>
      <c r="C55" s="414"/>
      <c r="D55" s="414"/>
      <c r="E55" s="414"/>
      <c r="F55" s="414"/>
      <c r="G55" s="413"/>
      <c r="H55" s="413"/>
      <c r="I55" s="413"/>
    </row>
    <row r="59" spans="1:9" ht="15.6">
      <c r="A59" s="424" t="s">
        <v>213</v>
      </c>
      <c r="B59" s="413"/>
      <c r="C59" s="414"/>
      <c r="D59" s="414"/>
      <c r="E59" s="414"/>
      <c r="F59" s="414"/>
      <c r="G59" s="413"/>
      <c r="H59" s="413"/>
      <c r="I59" s="413"/>
    </row>
    <row r="60" spans="1:9" ht="15.6">
      <c r="A60" s="424"/>
      <c r="B60" s="413"/>
      <c r="C60" s="414"/>
      <c r="D60" s="414"/>
      <c r="E60" s="414"/>
      <c r="F60" s="414"/>
      <c r="G60" s="413"/>
      <c r="H60" s="413"/>
      <c r="I60" s="413"/>
    </row>
    <row r="61" spans="1:9">
      <c r="A61" s="413" t="s">
        <v>162</v>
      </c>
      <c r="B61" s="413"/>
      <c r="C61" s="768" t="s">
        <v>164</v>
      </c>
      <c r="D61" s="768"/>
      <c r="E61" s="768"/>
      <c r="F61" s="768"/>
      <c r="G61" s="413"/>
      <c r="H61" s="413"/>
      <c r="I61" s="413"/>
    </row>
    <row r="62" spans="1:9">
      <c r="A62" s="413"/>
      <c r="B62" s="413"/>
      <c r="C62" s="768" t="s">
        <v>214</v>
      </c>
      <c r="D62" s="768"/>
      <c r="E62" s="768"/>
      <c r="F62" s="768"/>
      <c r="G62" s="413"/>
      <c r="H62" s="413"/>
      <c r="I62" s="413"/>
    </row>
    <row r="63" spans="1:9">
      <c r="A63" s="413"/>
      <c r="B63" s="413"/>
      <c r="C63" s="414">
        <v>0</v>
      </c>
      <c r="D63" s="414">
        <v>1</v>
      </c>
      <c r="E63" s="414">
        <v>2</v>
      </c>
      <c r="F63" s="414">
        <v>3</v>
      </c>
      <c r="G63" s="413"/>
      <c r="H63" s="413"/>
      <c r="I63" s="413"/>
    </row>
    <row r="64" spans="1:9">
      <c r="A64" s="413"/>
      <c r="B64" s="413"/>
      <c r="C64" s="414"/>
      <c r="D64" s="414" t="s">
        <v>166</v>
      </c>
      <c r="E64" s="414" t="s">
        <v>167</v>
      </c>
      <c r="F64" s="414" t="s">
        <v>168</v>
      </c>
      <c r="G64" s="413"/>
      <c r="H64" s="413"/>
      <c r="I64" s="413"/>
    </row>
    <row r="65" spans="1:9">
      <c r="A65" s="413"/>
      <c r="B65" s="413"/>
      <c r="C65" s="414"/>
      <c r="D65" s="414"/>
      <c r="E65" s="414"/>
      <c r="F65" s="414"/>
      <c r="G65" s="413"/>
      <c r="H65" s="413"/>
      <c r="I65" s="413"/>
    </row>
    <row r="66" spans="1:9">
      <c r="A66" s="413"/>
      <c r="B66" s="413"/>
      <c r="C66" s="414"/>
      <c r="D66" s="414"/>
      <c r="E66" s="414"/>
      <c r="F66" s="414"/>
      <c r="G66" s="413"/>
      <c r="H66" s="413"/>
      <c r="I66" s="413"/>
    </row>
    <row r="67" spans="1:9" ht="92.4">
      <c r="A67" s="431" t="s">
        <v>215</v>
      </c>
      <c r="B67" s="413"/>
      <c r="C67" s="437" t="s">
        <v>216</v>
      </c>
      <c r="D67" s="437" t="s">
        <v>217</v>
      </c>
      <c r="E67" s="437" t="s">
        <v>218</v>
      </c>
      <c r="F67" s="437" t="s">
        <v>219</v>
      </c>
      <c r="G67" s="413"/>
      <c r="H67" s="445"/>
      <c r="I67" s="445"/>
    </row>
    <row r="68" spans="1:9">
      <c r="A68" s="413"/>
      <c r="B68" s="413"/>
      <c r="C68" s="414"/>
      <c r="D68" s="414"/>
      <c r="E68" s="414"/>
      <c r="F68" s="414"/>
      <c r="G68" s="413"/>
      <c r="H68" s="413"/>
      <c r="I68" s="413"/>
    </row>
    <row r="69" spans="1:9" ht="26.4">
      <c r="A69" s="438" t="s">
        <v>220</v>
      </c>
      <c r="B69" s="413"/>
      <c r="C69" s="414"/>
      <c r="D69" s="414"/>
      <c r="E69" s="414"/>
      <c r="F69" s="414"/>
      <c r="G69" s="413"/>
      <c r="H69" s="413"/>
      <c r="I69" s="413"/>
    </row>
    <row r="70" spans="1:9">
      <c r="A70" s="413"/>
      <c r="B70" s="413"/>
      <c r="C70" s="414"/>
      <c r="D70" s="414"/>
      <c r="E70" s="414"/>
      <c r="F70" s="414"/>
      <c r="G70" s="413"/>
      <c r="H70" s="413"/>
      <c r="I70" s="413"/>
    </row>
    <row r="71" spans="1:9" ht="15.6">
      <c r="A71" s="424" t="s">
        <v>221</v>
      </c>
      <c r="B71" s="413"/>
      <c r="C71" s="414"/>
      <c r="D71" s="414"/>
      <c r="E71" s="414"/>
      <c r="F71" s="414"/>
      <c r="G71" s="413"/>
      <c r="H71" s="434">
        <f>H67</f>
        <v>0</v>
      </c>
      <c r="I71" s="434">
        <f>I67</f>
        <v>0</v>
      </c>
    </row>
    <row r="72" spans="1:9" ht="15.6">
      <c r="A72" s="439"/>
      <c r="H72" s="440"/>
      <c r="I72" s="440"/>
    </row>
    <row r="74" spans="1:9" ht="15.6">
      <c r="A74" s="424" t="s">
        <v>222</v>
      </c>
      <c r="B74" s="413"/>
      <c r="C74" s="414"/>
      <c r="D74" s="414"/>
      <c r="E74" s="414"/>
      <c r="F74" s="414"/>
      <c r="G74" s="413"/>
      <c r="H74" s="413"/>
      <c r="I74" s="413"/>
    </row>
    <row r="75" spans="1:9" ht="15.6">
      <c r="A75" s="424"/>
      <c r="B75" s="413"/>
      <c r="C75" s="414"/>
      <c r="D75" s="414"/>
      <c r="E75" s="414"/>
      <c r="F75" s="414"/>
      <c r="G75" s="413"/>
      <c r="H75" s="413"/>
      <c r="I75" s="413"/>
    </row>
    <row r="76" spans="1:9">
      <c r="A76" s="413" t="s">
        <v>162</v>
      </c>
      <c r="B76" s="413"/>
      <c r="C76" s="768" t="s">
        <v>164</v>
      </c>
      <c r="D76" s="768"/>
      <c r="E76" s="768"/>
      <c r="F76" s="768"/>
      <c r="G76" s="413"/>
      <c r="H76" s="413"/>
      <c r="I76" s="413"/>
    </row>
    <row r="77" spans="1:9">
      <c r="A77" s="413"/>
      <c r="B77" s="413"/>
      <c r="C77" s="768" t="s">
        <v>223</v>
      </c>
      <c r="D77" s="768"/>
      <c r="E77" s="768"/>
      <c r="F77" s="768"/>
      <c r="G77" s="413"/>
      <c r="H77" s="413"/>
      <c r="I77" s="413"/>
    </row>
    <row r="78" spans="1:9">
      <c r="A78" s="413"/>
      <c r="B78" s="413"/>
      <c r="C78" s="414">
        <v>0</v>
      </c>
      <c r="D78" s="414">
        <v>1</v>
      </c>
      <c r="E78" s="414">
        <v>2</v>
      </c>
      <c r="F78" s="414">
        <v>3</v>
      </c>
      <c r="G78" s="413"/>
      <c r="H78" s="413"/>
      <c r="I78" s="413"/>
    </row>
    <row r="79" spans="1:9">
      <c r="A79" s="413"/>
      <c r="B79" s="413"/>
      <c r="C79" s="414"/>
      <c r="D79" s="414" t="s">
        <v>166</v>
      </c>
      <c r="E79" s="414" t="s">
        <v>167</v>
      </c>
      <c r="F79" s="414" t="s">
        <v>168</v>
      </c>
      <c r="G79" s="413"/>
      <c r="H79" s="413"/>
      <c r="I79" s="413"/>
    </row>
    <row r="80" spans="1:9">
      <c r="A80" s="413"/>
      <c r="B80" s="413"/>
      <c r="C80" s="414"/>
      <c r="D80" s="414"/>
      <c r="E80" s="414"/>
      <c r="F80" s="414"/>
      <c r="G80" s="413"/>
      <c r="H80" s="413"/>
      <c r="I80" s="413"/>
    </row>
    <row r="81" spans="1:9" ht="66">
      <c r="A81" s="431" t="s">
        <v>224</v>
      </c>
      <c r="B81" s="441"/>
      <c r="C81" s="437" t="s">
        <v>225</v>
      </c>
      <c r="D81" s="437" t="s">
        <v>226</v>
      </c>
      <c r="E81" s="437" t="s">
        <v>227</v>
      </c>
      <c r="F81" s="437" t="s">
        <v>228</v>
      </c>
      <c r="G81" s="413"/>
      <c r="H81" s="445"/>
      <c r="I81" s="445"/>
    </row>
    <row r="82" spans="1:9">
      <c r="A82" s="413"/>
      <c r="B82" s="413"/>
      <c r="C82" s="414"/>
      <c r="D82" s="414"/>
      <c r="E82" s="414"/>
      <c r="F82" s="442" t="s">
        <v>233</v>
      </c>
      <c r="G82" s="413"/>
      <c r="H82" s="413"/>
      <c r="I82" s="413"/>
    </row>
    <row r="83" spans="1:9">
      <c r="A83" s="413"/>
      <c r="B83" s="413"/>
      <c r="C83" s="414"/>
      <c r="D83" s="414"/>
      <c r="E83" s="414"/>
      <c r="F83" s="414"/>
      <c r="G83" s="413"/>
      <c r="H83" s="413"/>
      <c r="I83" s="413"/>
    </row>
    <row r="84" spans="1:9">
      <c r="A84" s="413"/>
      <c r="B84" s="413"/>
      <c r="C84" s="414"/>
      <c r="D84" s="414"/>
      <c r="E84" s="414"/>
      <c r="F84" s="414"/>
      <c r="G84" s="413"/>
      <c r="H84" s="413"/>
      <c r="I84" s="413"/>
    </row>
    <row r="85" spans="1:9" ht="15.6">
      <c r="A85" s="424" t="s">
        <v>229</v>
      </c>
      <c r="B85" s="413"/>
      <c r="C85" s="414"/>
      <c r="D85" s="414"/>
      <c r="E85" s="414"/>
      <c r="F85" s="414"/>
      <c r="G85" s="413"/>
      <c r="H85" s="434">
        <f>H81</f>
        <v>0</v>
      </c>
      <c r="I85" s="434">
        <f>I81</f>
        <v>0</v>
      </c>
    </row>
  </sheetData>
  <sheetProtection formatColumns="0" formatRows="0"/>
  <mergeCells count="9">
    <mergeCell ref="C62:F62"/>
    <mergeCell ref="C76:F76"/>
    <mergeCell ref="C77:F77"/>
    <mergeCell ref="A3:C3"/>
    <mergeCell ref="H5:I5"/>
    <mergeCell ref="H11:I11"/>
    <mergeCell ref="C19:F19"/>
    <mergeCell ref="C20:F20"/>
    <mergeCell ref="C61:F61"/>
  </mergeCells>
  <dataValidations count="1">
    <dataValidation type="whole" allowBlank="1" showInputMessage="1" showErrorMessage="1" sqref="H24:H25 H27:H28 I28 H30:I31 H67:I67 H81:I81" xr:uid="{00000000-0002-0000-0A00-000000000000}">
      <formula1>0</formula1>
      <formula2>3</formula2>
    </dataValidation>
  </dataValidations>
  <pageMargins left="0.7" right="0.7" top="0.78740157499999996" bottom="0.78740157499999996" header="0.3" footer="0.3"/>
  <pageSetup paperSize="9" scale="4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J31"/>
  <sheetViews>
    <sheetView showGridLines="0" zoomScale="90" zoomScaleNormal="90" workbookViewId="0"/>
  </sheetViews>
  <sheetFormatPr baseColWidth="10" defaultColWidth="11.44140625" defaultRowHeight="13.2"/>
  <cols>
    <col min="1" max="16384" width="11.44140625" style="12"/>
  </cols>
  <sheetData>
    <row r="2" spans="1:10" s="13" customFormat="1" ht="20.100000000000001" customHeight="1">
      <c r="A2" s="2" t="s">
        <v>515</v>
      </c>
      <c r="B2" s="1"/>
      <c r="H2" s="3"/>
      <c r="J2" s="3"/>
    </row>
    <row r="3" spans="1:10" s="4" customFormat="1" ht="29.25" customHeight="1">
      <c r="A3" s="773"/>
      <c r="B3" s="773"/>
      <c r="C3" s="773"/>
      <c r="D3" s="7"/>
      <c r="E3" s="7"/>
      <c r="F3" s="7"/>
    </row>
    <row r="4" spans="1:10" s="4" customFormat="1" ht="12.75" customHeight="1">
      <c r="A4" s="29"/>
      <c r="B4" s="21" t="s">
        <v>516</v>
      </c>
      <c r="C4" s="29"/>
      <c r="D4" s="7"/>
      <c r="E4" s="7"/>
      <c r="F4" s="7"/>
    </row>
    <row r="5" spans="1:10" s="4" customFormat="1" ht="12.75" customHeight="1">
      <c r="A5" s="29"/>
      <c r="B5" s="29"/>
      <c r="C5" s="29"/>
      <c r="D5" s="7"/>
      <c r="E5" s="7"/>
      <c r="F5" s="7"/>
    </row>
    <row r="31" spans="2:2">
      <c r="B31" s="21" t="s">
        <v>517</v>
      </c>
    </row>
  </sheetData>
  <sheetProtection formatColumns="0" formatRows="0"/>
  <mergeCells count="1">
    <mergeCell ref="A3:C3"/>
  </mergeCells>
  <pageMargins left="0.7" right="0.7" top="0.78740157499999996" bottom="0.78740157499999996" header="0.3" footer="0.3"/>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82"/>
  <sheetViews>
    <sheetView view="pageBreakPreview" zoomScale="90" zoomScaleNormal="100" zoomScaleSheetLayoutView="90" workbookViewId="0">
      <pane ySplit="8" topLeftCell="A9" activePane="bottomLeft" state="frozen"/>
      <selection pane="bottomLeft"/>
    </sheetView>
  </sheetViews>
  <sheetFormatPr baseColWidth="10" defaultColWidth="11.44140625" defaultRowHeight="13.2"/>
  <cols>
    <col min="1" max="1" width="11.44140625" style="14"/>
    <col min="2" max="3" width="15.6640625" style="14" customWidth="1"/>
    <col min="4" max="4" width="24.33203125" style="8" customWidth="1"/>
    <col min="5" max="5" width="18.44140625" style="14" customWidth="1"/>
    <col min="6" max="16384" width="11.44140625" style="14"/>
  </cols>
  <sheetData>
    <row r="2" spans="2:5">
      <c r="B2" s="10" t="s">
        <v>417</v>
      </c>
      <c r="C2" s="10"/>
      <c r="D2" s="22"/>
    </row>
    <row r="4" spans="2:5">
      <c r="B4" s="13" t="s">
        <v>418</v>
      </c>
      <c r="C4" s="13"/>
      <c r="D4" s="23"/>
    </row>
    <row r="5" spans="2:5">
      <c r="B5" s="14" t="s">
        <v>415</v>
      </c>
    </row>
    <row r="6" spans="2:5">
      <c r="B6" s="14" t="s">
        <v>413</v>
      </c>
    </row>
    <row r="7" spans="2:5">
      <c r="B7" s="14" t="s">
        <v>414</v>
      </c>
    </row>
    <row r="8" spans="2:5" s="18" customFormat="1" ht="13.8" thickBot="1">
      <c r="D8" s="24"/>
      <c r="E8" s="18" t="s">
        <v>480</v>
      </c>
    </row>
    <row r="10" spans="2:5" s="5" customFormat="1">
      <c r="B10" s="6" t="s">
        <v>29</v>
      </c>
      <c r="D10" s="25"/>
    </row>
    <row r="12" spans="2:5">
      <c r="B12" s="11" t="s">
        <v>416</v>
      </c>
    </row>
    <row r="14" spans="2:5">
      <c r="B14" s="10" t="s">
        <v>509</v>
      </c>
      <c r="C14" s="10"/>
      <c r="D14" s="22"/>
    </row>
    <row r="15" spans="2:5">
      <c r="B15" s="10" t="s">
        <v>510</v>
      </c>
      <c r="C15" s="10"/>
      <c r="D15" s="22"/>
    </row>
    <row r="16" spans="2:5" ht="13.8" thickBot="1"/>
    <row r="17" spans="2:5" ht="13.8" thickBot="1">
      <c r="B17" s="13" t="s">
        <v>419</v>
      </c>
      <c r="C17" s="13"/>
      <c r="D17" s="26">
        <f>IF(Projektdaten!$E$7=$B$15,1,0)</f>
        <v>0</v>
      </c>
      <c r="E17" s="14" t="s">
        <v>420</v>
      </c>
    </row>
    <row r="19" spans="2:5">
      <c r="B19" s="19" t="s">
        <v>28</v>
      </c>
    </row>
    <row r="21" spans="2:5">
      <c r="B21" s="10" t="s">
        <v>423</v>
      </c>
      <c r="C21" s="10"/>
      <c r="D21" s="22"/>
    </row>
    <row r="22" spans="2:5">
      <c r="B22" s="10" t="s">
        <v>424</v>
      </c>
      <c r="C22" s="10"/>
      <c r="D22" s="22"/>
    </row>
    <row r="23" spans="2:5" ht="13.8" thickBot="1"/>
    <row r="24" spans="2:5" ht="13.8" thickBot="1">
      <c r="B24" s="13" t="s">
        <v>421</v>
      </c>
      <c r="C24" s="13"/>
      <c r="D24" s="26">
        <f>IF(Projektdaten!$E$8=$B$22,1,0)</f>
        <v>0</v>
      </c>
      <c r="E24" s="14" t="s">
        <v>422</v>
      </c>
    </row>
    <row r="26" spans="2:5">
      <c r="B26" s="11" t="s">
        <v>426</v>
      </c>
    </row>
    <row r="27" spans="2:5" ht="13.8" thickBot="1"/>
    <row r="28" spans="2:5" ht="13.8" thickBot="1">
      <c r="B28" s="13" t="s">
        <v>427</v>
      </c>
      <c r="C28" s="13"/>
      <c r="D28" s="26">
        <f>IF(ISBLANK(Projektdaten!$E$44),0,1)</f>
        <v>0</v>
      </c>
      <c r="E28" s="14" t="s">
        <v>428</v>
      </c>
    </row>
    <row r="29" spans="2:5" ht="13.8" thickBot="1">
      <c r="B29" s="13" t="s">
        <v>452</v>
      </c>
      <c r="C29" s="13"/>
      <c r="D29" s="26">
        <f>Projektdaten!E44</f>
        <v>0</v>
      </c>
      <c r="E29" s="14" t="s">
        <v>452</v>
      </c>
    </row>
    <row r="30" spans="2:5" ht="13.8" thickBot="1"/>
    <row r="31" spans="2:5" ht="13.8" thickBot="1">
      <c r="B31" s="13" t="s">
        <v>430</v>
      </c>
      <c r="C31" s="13"/>
      <c r="D31" s="26">
        <f>IF(Projektdaten!$E$15&gt;0,1,0)</f>
        <v>0</v>
      </c>
      <c r="E31" s="14" t="s">
        <v>429</v>
      </c>
    </row>
    <row r="33" spans="2:4" s="5" customFormat="1">
      <c r="B33" s="6" t="s">
        <v>445</v>
      </c>
      <c r="D33" s="25"/>
    </row>
    <row r="35" spans="2:4">
      <c r="B35" s="11" t="s">
        <v>425</v>
      </c>
      <c r="C35" s="11"/>
      <c r="D35" s="27"/>
    </row>
    <row r="37" spans="2:4">
      <c r="B37" s="10" t="s">
        <v>321</v>
      </c>
      <c r="C37" s="10"/>
      <c r="D37" s="22"/>
    </row>
    <row r="38" spans="2:4">
      <c r="B38" s="10" t="s">
        <v>322</v>
      </c>
      <c r="C38" s="10"/>
      <c r="D38" s="22"/>
    </row>
    <row r="40" spans="2:4" s="5" customFormat="1">
      <c r="B40" s="6" t="s">
        <v>446</v>
      </c>
      <c r="D40" s="25"/>
    </row>
    <row r="42" spans="2:4">
      <c r="B42" s="11" t="s">
        <v>325</v>
      </c>
    </row>
    <row r="44" spans="2:4">
      <c r="B44" s="10" t="s">
        <v>327</v>
      </c>
      <c r="C44" s="10"/>
      <c r="D44" s="22"/>
    </row>
    <row r="45" spans="2:4">
      <c r="B45" s="10" t="s">
        <v>326</v>
      </c>
      <c r="C45" s="10"/>
      <c r="D45" s="22"/>
    </row>
    <row r="46" spans="2:4">
      <c r="B46" s="10" t="s">
        <v>328</v>
      </c>
      <c r="C46" s="10"/>
      <c r="D46" s="22"/>
    </row>
    <row r="47" spans="2:4">
      <c r="B47" s="10" t="s">
        <v>329</v>
      </c>
      <c r="C47" s="10"/>
      <c r="D47" s="22"/>
    </row>
    <row r="48" spans="2:4">
      <c r="B48" s="10" t="s">
        <v>7</v>
      </c>
      <c r="C48" s="10"/>
      <c r="D48" s="22"/>
    </row>
    <row r="50" spans="2:5">
      <c r="B50" s="11" t="s">
        <v>447</v>
      </c>
    </row>
    <row r="51" spans="2:5" ht="13.8" thickBot="1"/>
    <row r="52" spans="2:5" ht="13.8" thickBot="1">
      <c r="B52" s="13" t="s">
        <v>448</v>
      </c>
      <c r="C52" s="17"/>
      <c r="D52" s="26">
        <f>IF(('TEIL 1 Zustandsermittlung'!H8+1)&lt;2020,2020,'TEIL 1 Zustandsermittlung'!H8+1)</f>
        <v>2020</v>
      </c>
      <c r="E52" s="14" t="s">
        <v>450</v>
      </c>
    </row>
    <row r="53" spans="2:5" ht="13.8" thickBot="1">
      <c r="B53" s="15"/>
    </row>
    <row r="54" spans="2:5" ht="13.8" thickBot="1">
      <c r="B54" s="13" t="s">
        <v>449</v>
      </c>
      <c r="C54" s="17"/>
      <c r="D54" s="26">
        <f>'TEIL 2a KSFP Maßnahmen'!B8</f>
        <v>2050</v>
      </c>
      <c r="E54" s="14" t="s">
        <v>451</v>
      </c>
    </row>
    <row r="56" spans="2:5" s="5" customFormat="1">
      <c r="B56" s="6" t="s">
        <v>460</v>
      </c>
      <c r="D56" s="25"/>
    </row>
    <row r="57" spans="2:5">
      <c r="B57" s="16"/>
    </row>
    <row r="58" spans="2:5">
      <c r="B58" s="19" t="s">
        <v>461</v>
      </c>
      <c r="C58" s="11"/>
      <c r="D58" s="27"/>
    </row>
    <row r="59" spans="2:5" ht="13.8" thickBot="1"/>
    <row r="60" spans="2:5" ht="13.8" thickBot="1">
      <c r="B60" s="13" t="s">
        <v>464</v>
      </c>
      <c r="C60" s="13"/>
      <c r="D60" s="28">
        <f>'TEIL 3 Klimaschutzausweis'!H4</f>
        <v>2019</v>
      </c>
    </row>
    <row r="61" spans="2:5" ht="13.8" thickBot="1"/>
    <row r="62" spans="2:5" ht="13.8" thickBot="1">
      <c r="B62" s="13" t="s">
        <v>463</v>
      </c>
      <c r="C62" s="13"/>
      <c r="D62" s="26" t="str">
        <f>IF(D60&lt;StartjahrKSFP,"KSFP startet in Jahr "&amp;StartjahrKSFP,HLOOKUP(D60,'TEIL 2a KSFP Maßnahmen'!$H$6:$AL$302,ROWS('TEIL 2a KSFP Maßnahmen'!6:255),FALSE))</f>
        <v>KSFP startet in Jahr 2020</v>
      </c>
      <c r="E62" s="14" t="s">
        <v>465</v>
      </c>
    </row>
    <row r="63" spans="2:5" ht="13.8" thickBot="1"/>
    <row r="64" spans="2:5" ht="13.8" thickBot="1">
      <c r="B64" s="13" t="s">
        <v>462</v>
      </c>
      <c r="C64" s="13"/>
      <c r="D64" s="26" t="str">
        <f>IF(D60&lt;StartjahrKSFP,"KSFP startet in Jahr "&amp;StartjahrKSFP,HLOOKUP(D60,'TEIL 2a KSFP Maßnahmen'!$H$6:$AL$302,ROWS('TEIL 2a KSFP Maßnahmen'!6:263),FALSE))</f>
        <v>KSFP startet in Jahr 2020</v>
      </c>
      <c r="E64" s="14" t="s">
        <v>471</v>
      </c>
    </row>
    <row r="66" spans="2:5">
      <c r="B66" s="11" t="s">
        <v>466</v>
      </c>
    </row>
    <row r="67" spans="2:5" ht="13.8" thickBot="1"/>
    <row r="68" spans="2:5" ht="13.8" thickBot="1">
      <c r="B68" s="13" t="s">
        <v>467</v>
      </c>
      <c r="C68" s="13"/>
      <c r="D68" s="26" t="str">
        <f>IF(D60&lt;StartjahrKSFP,"KSFP startet in Jahr "&amp;StartjahrKSFP,SUMIF('TEIL 2a KSFP Maßnahmen'!$H$6:$AL$6,"&lt;="&amp;D60,'TEIL 2a KSFP Maßnahmen'!$H$255:$AL$255))</f>
        <v>KSFP startet in Jahr 2020</v>
      </c>
      <c r="E68" s="14" t="s">
        <v>469</v>
      </c>
    </row>
    <row r="69" spans="2:5" ht="13.8" thickBot="1"/>
    <row r="70" spans="2:5" ht="13.8" thickBot="1">
      <c r="B70" s="13" t="s">
        <v>468</v>
      </c>
      <c r="C70" s="13"/>
      <c r="D70" s="26" t="str">
        <f>IF(D60&lt;StartjahrKSFP,"KSFP startet in Jahr "&amp;StartjahrKSFP,SUMIF('TEIL 2a KSFP Maßnahmen'!$H$6:$AL$6,"&lt;="&amp;D60,'TEIL 2a KSFP Maßnahmen'!$H$263:$AL$263))</f>
        <v>KSFP startet in Jahr 2020</v>
      </c>
      <c r="E70" s="14" t="s">
        <v>470</v>
      </c>
    </row>
    <row r="72" spans="2:5">
      <c r="B72" s="11" t="s">
        <v>366</v>
      </c>
    </row>
    <row r="74" spans="2:5">
      <c r="B74" s="20" t="s">
        <v>621</v>
      </c>
      <c r="C74" s="10"/>
      <c r="D74" s="22"/>
    </row>
    <row r="75" spans="2:5">
      <c r="B75" s="20" t="s">
        <v>622</v>
      </c>
      <c r="C75" s="10"/>
      <c r="D75" s="22"/>
    </row>
    <row r="77" spans="2:5" s="5" customFormat="1">
      <c r="B77" s="6" t="s">
        <v>476</v>
      </c>
      <c r="D77" s="25"/>
    </row>
    <row r="79" spans="2:5">
      <c r="B79" s="11" t="s">
        <v>477</v>
      </c>
    </row>
    <row r="81" spans="2:5">
      <c r="B81" s="20" t="s">
        <v>266</v>
      </c>
      <c r="C81" s="10"/>
      <c r="D81" s="22"/>
      <c r="E81" s="14" t="s">
        <v>478</v>
      </c>
    </row>
    <row r="82" spans="2:5">
      <c r="B82" s="20" t="s">
        <v>263</v>
      </c>
      <c r="C82" s="10"/>
      <c r="D82" s="22"/>
      <c r="E82" s="14" t="s">
        <v>479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77"/>
  <sheetViews>
    <sheetView tabSelected="1" view="pageBreakPreview" zoomScaleNormal="100" zoomScaleSheetLayoutView="100" workbookViewId="0">
      <selection activeCell="E47" sqref="E47"/>
    </sheetView>
  </sheetViews>
  <sheetFormatPr baseColWidth="10" defaultColWidth="11.44140625" defaultRowHeight="13.2" outlineLevelRow="1"/>
  <cols>
    <col min="1" max="3" width="11.44140625" style="32"/>
    <col min="4" max="4" width="35.88671875" style="32" customWidth="1"/>
    <col min="5" max="6" width="11.44140625" style="32"/>
    <col min="7" max="7" width="28.33203125" style="32" customWidth="1"/>
    <col min="8" max="16384" width="11.44140625" style="32"/>
  </cols>
  <sheetData>
    <row r="2" spans="1:10" s="45" customFormat="1" ht="20.100000000000001" customHeight="1">
      <c r="A2" s="44" t="s">
        <v>29</v>
      </c>
    </row>
    <row r="3" spans="1:10" ht="27.9" customHeight="1"/>
    <row r="4" spans="1:10">
      <c r="B4" s="46" t="s">
        <v>527</v>
      </c>
    </row>
    <row r="5" spans="1:10" ht="14.1" customHeight="1">
      <c r="B5" s="46"/>
    </row>
    <row r="6" spans="1:10" ht="13.8" thickBot="1">
      <c r="B6" s="47" t="s">
        <v>531</v>
      </c>
    </row>
    <row r="7" spans="1:10">
      <c r="B7" s="522" t="s">
        <v>106</v>
      </c>
      <c r="C7" s="523"/>
      <c r="D7" s="523"/>
      <c r="E7" s="524" t="s">
        <v>509</v>
      </c>
      <c r="F7" s="525"/>
      <c r="G7" s="526"/>
      <c r="H7" s="48" t="s">
        <v>514</v>
      </c>
    </row>
    <row r="8" spans="1:10" ht="14.1" customHeight="1">
      <c r="B8" s="561" t="s">
        <v>28</v>
      </c>
      <c r="C8" s="562"/>
      <c r="D8" s="562"/>
      <c r="E8" s="570" t="s">
        <v>423</v>
      </c>
      <c r="F8" s="571"/>
      <c r="G8" s="572"/>
      <c r="H8" s="48" t="s">
        <v>514</v>
      </c>
      <c r="I8" s="49"/>
      <c r="J8" s="49"/>
    </row>
    <row r="9" spans="1:10" ht="14.1" customHeight="1" thickBot="1">
      <c r="A9" s="50"/>
      <c r="B9" s="559" t="s">
        <v>27</v>
      </c>
      <c r="C9" s="560"/>
      <c r="D9" s="560"/>
      <c r="E9" s="563"/>
      <c r="F9" s="563"/>
      <c r="G9" s="564"/>
      <c r="H9" s="48" t="s">
        <v>591</v>
      </c>
    </row>
    <row r="11" spans="1:10" ht="15.75" customHeight="1" thickBot="1">
      <c r="B11" s="47" t="s">
        <v>533</v>
      </c>
    </row>
    <row r="12" spans="1:10" ht="12.75" customHeight="1">
      <c r="B12" s="565" t="s">
        <v>298</v>
      </c>
      <c r="C12" s="566"/>
      <c r="D12" s="567"/>
      <c r="E12" s="533"/>
      <c r="F12" s="533"/>
      <c r="G12" s="534"/>
      <c r="H12" s="48" t="s">
        <v>257</v>
      </c>
    </row>
    <row r="13" spans="1:10" ht="12.75" customHeight="1">
      <c r="B13" s="541" t="s">
        <v>400</v>
      </c>
      <c r="C13" s="568"/>
      <c r="D13" s="569"/>
      <c r="E13" s="535"/>
      <c r="F13" s="535"/>
      <c r="G13" s="536"/>
      <c r="H13" s="48" t="s">
        <v>257</v>
      </c>
    </row>
    <row r="14" spans="1:10" ht="12.75" customHeight="1">
      <c r="B14" s="541" t="s">
        <v>299</v>
      </c>
      <c r="C14" s="542"/>
      <c r="D14" s="543"/>
      <c r="E14" s="535"/>
      <c r="F14" s="535"/>
      <c r="G14" s="536"/>
      <c r="H14" s="48" t="s">
        <v>257</v>
      </c>
    </row>
    <row r="15" spans="1:10" ht="15.75" customHeight="1">
      <c r="B15" s="51" t="s">
        <v>457</v>
      </c>
      <c r="C15" s="52"/>
      <c r="D15" s="52"/>
      <c r="E15" s="537">
        <f>SUM(E12:F14)</f>
        <v>0</v>
      </c>
      <c r="F15" s="537"/>
      <c r="G15" s="538"/>
      <c r="H15" s="48" t="s">
        <v>257</v>
      </c>
    </row>
    <row r="16" spans="1:10" s="53" customFormat="1" ht="13.8" thickBot="1">
      <c r="B16" s="54" t="s">
        <v>542</v>
      </c>
      <c r="C16" s="55"/>
      <c r="D16" s="55"/>
      <c r="E16" s="539" t="s">
        <v>600</v>
      </c>
      <c r="F16" s="539"/>
      <c r="G16" s="540"/>
      <c r="H16" s="48" t="s">
        <v>239</v>
      </c>
      <c r="I16" s="48"/>
    </row>
    <row r="17" spans="2:8" ht="20.100000000000001" customHeight="1"/>
    <row r="18" spans="2:8">
      <c r="B18" s="56" t="s">
        <v>534</v>
      </c>
    </row>
    <row r="19" spans="2:8">
      <c r="B19" s="56" t="s">
        <v>610</v>
      </c>
    </row>
    <row r="20" spans="2:8" ht="14.1" hidden="1" customHeight="1" outlineLevel="1">
      <c r="B20" s="492" t="s">
        <v>20</v>
      </c>
      <c r="C20" s="493"/>
      <c r="D20" s="493"/>
      <c r="E20" s="554"/>
      <c r="F20" s="555"/>
      <c r="G20" s="556"/>
      <c r="H20" s="48" t="s">
        <v>239</v>
      </c>
    </row>
    <row r="21" spans="2:8" ht="14.1" hidden="1" customHeight="1" outlineLevel="1">
      <c r="B21" s="531" t="s">
        <v>513</v>
      </c>
      <c r="C21" s="532"/>
      <c r="D21" s="532"/>
      <c r="E21" s="550"/>
      <c r="F21" s="550"/>
      <c r="G21" s="551"/>
      <c r="H21" s="48" t="s">
        <v>512</v>
      </c>
    </row>
    <row r="22" spans="2:8" ht="14.1" hidden="1" customHeight="1" outlineLevel="1" thickBot="1">
      <c r="B22" s="483" t="s">
        <v>511</v>
      </c>
      <c r="C22" s="484"/>
      <c r="D22" s="484"/>
      <c r="E22" s="552"/>
      <c r="F22" s="552"/>
      <c r="G22" s="553"/>
      <c r="H22" s="48" t="s">
        <v>275</v>
      </c>
    </row>
    <row r="23" spans="2:8" ht="12.75" customHeight="1" collapsed="1">
      <c r="B23" s="58"/>
      <c r="C23" s="58"/>
      <c r="D23" s="58"/>
      <c r="E23" s="58"/>
      <c r="F23" s="58"/>
      <c r="G23" s="58"/>
      <c r="H23" s="48"/>
    </row>
    <row r="24" spans="2:8">
      <c r="B24" s="46" t="s">
        <v>528</v>
      </c>
      <c r="C24" s="58"/>
      <c r="D24" s="58"/>
      <c r="E24" s="58"/>
      <c r="F24" s="58"/>
      <c r="G24" s="58"/>
      <c r="H24" s="58"/>
    </row>
    <row r="25" spans="2:8" ht="14.1" customHeight="1">
      <c r="B25" s="46"/>
      <c r="C25" s="58"/>
      <c r="D25" s="58"/>
      <c r="E25" s="58"/>
      <c r="F25" s="58"/>
      <c r="G25" s="58"/>
      <c r="H25" s="58"/>
    </row>
    <row r="26" spans="2:8" ht="13.8" thickBot="1">
      <c r="B26" s="47" t="s">
        <v>274</v>
      </c>
    </row>
    <row r="27" spans="2:8" s="50" customFormat="1" ht="14.1" customHeight="1">
      <c r="B27" s="527" t="s">
        <v>529</v>
      </c>
      <c r="C27" s="528"/>
      <c r="D27" s="528"/>
      <c r="E27" s="529"/>
      <c r="F27" s="529"/>
      <c r="G27" s="530"/>
      <c r="H27" s="59" t="s">
        <v>275</v>
      </c>
    </row>
    <row r="28" spans="2:8" ht="14.1" customHeight="1">
      <c r="B28" s="531" t="s">
        <v>513</v>
      </c>
      <c r="C28" s="532"/>
      <c r="D28" s="532"/>
      <c r="E28" s="557" t="str">
        <f>IF(Projektdaten!E21="","",Projektdaten!E21)</f>
        <v/>
      </c>
      <c r="F28" s="557"/>
      <c r="G28" s="558"/>
      <c r="H28" s="48" t="s">
        <v>512</v>
      </c>
    </row>
    <row r="29" spans="2:8" ht="14.1" customHeight="1">
      <c r="B29" s="494" t="s">
        <v>21</v>
      </c>
      <c r="C29" s="495"/>
      <c r="D29" s="495"/>
      <c r="E29" s="505"/>
      <c r="F29" s="505"/>
      <c r="G29" s="506"/>
      <c r="H29" s="48" t="s">
        <v>512</v>
      </c>
    </row>
    <row r="30" spans="2:8" ht="14.1" customHeight="1">
      <c r="B30" s="494" t="s">
        <v>22</v>
      </c>
      <c r="C30" s="495"/>
      <c r="D30" s="495"/>
      <c r="E30" s="505"/>
      <c r="F30" s="505"/>
      <c r="G30" s="506"/>
      <c r="H30" s="48" t="s">
        <v>512</v>
      </c>
    </row>
    <row r="31" spans="2:8" ht="14.1" customHeight="1">
      <c r="B31" s="494" t="s">
        <v>23</v>
      </c>
      <c r="C31" s="495"/>
      <c r="D31" s="495"/>
      <c r="E31" s="550"/>
      <c r="F31" s="550"/>
      <c r="G31" s="551"/>
      <c r="H31" s="48" t="s">
        <v>512</v>
      </c>
    </row>
    <row r="32" spans="2:8" ht="14.1" customHeight="1">
      <c r="B32" s="494" t="s">
        <v>25</v>
      </c>
      <c r="C32" s="495"/>
      <c r="D32" s="495"/>
      <c r="E32" s="505"/>
      <c r="F32" s="505"/>
      <c r="G32" s="506"/>
      <c r="H32" s="48" t="s">
        <v>260</v>
      </c>
    </row>
    <row r="33" spans="2:9" ht="14.1" customHeight="1">
      <c r="B33" s="494" t="s">
        <v>272</v>
      </c>
      <c r="C33" s="495"/>
      <c r="D33" s="495"/>
      <c r="E33" s="505"/>
      <c r="F33" s="505"/>
      <c r="G33" s="506"/>
      <c r="H33" s="48" t="s">
        <v>260</v>
      </c>
    </row>
    <row r="34" spans="2:9" ht="14.1" customHeight="1">
      <c r="B34" s="494" t="s">
        <v>24</v>
      </c>
      <c r="C34" s="495"/>
      <c r="D34" s="495"/>
      <c r="E34" s="505"/>
      <c r="F34" s="505"/>
      <c r="G34" s="506"/>
      <c r="H34" s="48" t="s">
        <v>512</v>
      </c>
    </row>
    <row r="35" spans="2:9" ht="14.1" customHeight="1">
      <c r="B35" s="546" t="s">
        <v>578</v>
      </c>
      <c r="C35" s="547"/>
      <c r="D35" s="547"/>
      <c r="E35" s="505"/>
      <c r="F35" s="505"/>
      <c r="G35" s="506"/>
      <c r="H35" s="48" t="s">
        <v>530</v>
      </c>
    </row>
    <row r="36" spans="2:9" ht="14.1" customHeight="1" thickBot="1">
      <c r="B36" s="477" t="s">
        <v>280</v>
      </c>
      <c r="C36" s="478"/>
      <c r="D36" s="478"/>
      <c r="E36" s="479"/>
      <c r="F36" s="479"/>
      <c r="G36" s="480"/>
      <c r="H36" s="48" t="s">
        <v>401</v>
      </c>
    </row>
    <row r="37" spans="2:9" ht="14.1" customHeight="1">
      <c r="B37" s="58"/>
      <c r="C37" s="58"/>
      <c r="D37" s="58"/>
      <c r="E37" s="58"/>
      <c r="F37" s="58"/>
      <c r="G37" s="58"/>
      <c r="H37" s="58"/>
    </row>
    <row r="38" spans="2:9" ht="13.8" thickBot="1">
      <c r="B38" s="56" t="s">
        <v>286</v>
      </c>
      <c r="C38" s="53"/>
      <c r="D38" s="53"/>
      <c r="E38" s="60"/>
      <c r="F38" s="60"/>
      <c r="G38" s="60"/>
      <c r="H38" s="61"/>
    </row>
    <row r="39" spans="2:9" ht="14.1" customHeight="1">
      <c r="B39" s="580" t="s">
        <v>26</v>
      </c>
      <c r="C39" s="581"/>
      <c r="D39" s="581"/>
      <c r="E39" s="582"/>
      <c r="F39" s="582"/>
      <c r="G39" s="583"/>
      <c r="H39" s="48" t="s">
        <v>590</v>
      </c>
    </row>
    <row r="40" spans="2:9" ht="14.1" customHeight="1">
      <c r="B40" s="531" t="s">
        <v>284</v>
      </c>
      <c r="C40" s="532"/>
      <c r="D40" s="532"/>
      <c r="E40" s="550"/>
      <c r="F40" s="550"/>
      <c r="G40" s="551"/>
      <c r="H40" s="48" t="s">
        <v>275</v>
      </c>
    </row>
    <row r="41" spans="2:9" ht="14.1" customHeight="1" thickBot="1">
      <c r="B41" s="483" t="s">
        <v>285</v>
      </c>
      <c r="C41" s="484"/>
      <c r="D41" s="484"/>
      <c r="E41" s="552"/>
      <c r="F41" s="552"/>
      <c r="G41" s="553"/>
      <c r="H41" s="48" t="s">
        <v>275</v>
      </c>
    </row>
    <row r="42" spans="2:9" ht="12.75" customHeight="1">
      <c r="B42" s="62"/>
      <c r="C42" s="62"/>
      <c r="D42" s="62"/>
      <c r="E42" s="62"/>
      <c r="F42" s="62"/>
      <c r="G42" s="62"/>
      <c r="H42" s="62"/>
    </row>
    <row r="43" spans="2:9" ht="13.8" thickBot="1">
      <c r="B43" s="56" t="s">
        <v>287</v>
      </c>
      <c r="C43" s="53"/>
      <c r="D43" s="53"/>
      <c r="E43" s="60"/>
      <c r="F43" s="60"/>
      <c r="G43" s="60"/>
      <c r="H43" s="48"/>
    </row>
    <row r="44" spans="2:9" ht="15.75" customHeight="1">
      <c r="B44" s="518" t="s">
        <v>666</v>
      </c>
      <c r="C44" s="519"/>
      <c r="D44" s="519"/>
      <c r="E44" s="509"/>
      <c r="F44" s="509"/>
      <c r="G44" s="510"/>
      <c r="H44" s="48" t="s">
        <v>53</v>
      </c>
      <c r="I44" s="48" t="s">
        <v>36</v>
      </c>
    </row>
    <row r="45" spans="2:9" ht="15.75" customHeight="1" thickBot="1">
      <c r="B45" s="520" t="s">
        <v>667</v>
      </c>
      <c r="C45" s="521"/>
      <c r="D45" s="521"/>
      <c r="E45" s="511"/>
      <c r="F45" s="511"/>
      <c r="G45" s="512"/>
      <c r="H45" s="48" t="s">
        <v>53</v>
      </c>
    </row>
    <row r="46" spans="2:9" ht="27.9" customHeight="1">
      <c r="B46" s="62"/>
      <c r="C46" s="62"/>
      <c r="D46" s="62"/>
      <c r="E46" s="62"/>
      <c r="F46" s="62"/>
      <c r="G46" s="62"/>
      <c r="H46" s="62"/>
    </row>
    <row r="47" spans="2:9" ht="15.75" customHeight="1">
      <c r="B47" s="46" t="s">
        <v>538</v>
      </c>
      <c r="C47" s="62"/>
      <c r="D47" s="62"/>
      <c r="E47" s="62"/>
      <c r="F47" s="62"/>
      <c r="G47" s="62"/>
      <c r="H47" s="62"/>
    </row>
    <row r="48" spans="2:9" ht="14.1" customHeight="1">
      <c r="B48" s="62"/>
      <c r="C48" s="62"/>
      <c r="D48" s="62"/>
      <c r="E48" s="62"/>
      <c r="F48" s="62"/>
      <c r="G48" s="62"/>
      <c r="H48" s="62"/>
    </row>
    <row r="49" spans="1:8" ht="13.8" thickBot="1">
      <c r="B49" s="47" t="s">
        <v>289</v>
      </c>
      <c r="H49" s="48"/>
    </row>
    <row r="50" spans="1:8" ht="15.75" customHeight="1">
      <c r="B50" s="518" t="s">
        <v>282</v>
      </c>
      <c r="C50" s="519"/>
      <c r="D50" s="519"/>
      <c r="E50" s="548"/>
      <c r="F50" s="548"/>
      <c r="G50" s="549"/>
      <c r="H50" s="48" t="s">
        <v>53</v>
      </c>
    </row>
    <row r="51" spans="1:8" ht="15.75" customHeight="1">
      <c r="B51" s="516" t="s">
        <v>283</v>
      </c>
      <c r="C51" s="517"/>
      <c r="D51" s="517"/>
      <c r="E51" s="487"/>
      <c r="F51" s="487"/>
      <c r="G51" s="488"/>
      <c r="H51" s="48" t="s">
        <v>53</v>
      </c>
    </row>
    <row r="52" spans="1:8" ht="14.1" customHeight="1">
      <c r="B52" s="489" t="s">
        <v>245</v>
      </c>
      <c r="C52" s="490"/>
      <c r="D52" s="491"/>
      <c r="E52" s="487"/>
      <c r="F52" s="487"/>
      <c r="G52" s="488"/>
      <c r="H52" s="48" t="s">
        <v>53</v>
      </c>
    </row>
    <row r="53" spans="1:8" ht="14.1" customHeight="1">
      <c r="B53" s="489" t="s">
        <v>246</v>
      </c>
      <c r="C53" s="490"/>
      <c r="D53" s="491"/>
      <c r="E53" s="487"/>
      <c r="F53" s="487"/>
      <c r="G53" s="488"/>
      <c r="H53" s="48" t="s">
        <v>53</v>
      </c>
    </row>
    <row r="54" spans="1:8" ht="14.1" customHeight="1">
      <c r="B54" s="501" t="s">
        <v>577</v>
      </c>
      <c r="C54" s="502"/>
      <c r="D54" s="502"/>
      <c r="E54" s="481"/>
      <c r="F54" s="481"/>
      <c r="G54" s="482"/>
      <c r="H54" s="48" t="s">
        <v>532</v>
      </c>
    </row>
    <row r="55" spans="1:8" ht="14.1" customHeight="1" thickBot="1">
      <c r="B55" s="483" t="s">
        <v>281</v>
      </c>
      <c r="C55" s="484"/>
      <c r="D55" s="484"/>
      <c r="E55" s="485"/>
      <c r="F55" s="485"/>
      <c r="G55" s="486"/>
      <c r="H55" s="48" t="s">
        <v>53</v>
      </c>
    </row>
    <row r="56" spans="1:8" ht="14.1" customHeight="1"/>
    <row r="57" spans="1:8" ht="13.8" thickBot="1">
      <c r="B57" s="47" t="s">
        <v>288</v>
      </c>
      <c r="H57" s="48"/>
    </row>
    <row r="58" spans="1:8" ht="14.1" customHeight="1">
      <c r="A58" s="50"/>
      <c r="B58" s="492" t="s">
        <v>271</v>
      </c>
      <c r="C58" s="493"/>
      <c r="D58" s="493"/>
      <c r="E58" s="507"/>
      <c r="F58" s="507"/>
      <c r="G58" s="508"/>
      <c r="H58" s="48" t="s">
        <v>258</v>
      </c>
    </row>
    <row r="59" spans="1:8" ht="14.1" hidden="1" customHeight="1">
      <c r="A59" s="50"/>
      <c r="B59" s="63" t="s">
        <v>276</v>
      </c>
      <c r="C59" s="33" t="s">
        <v>277</v>
      </c>
      <c r="D59" s="33"/>
      <c r="E59" s="65"/>
      <c r="F59" s="65"/>
      <c r="G59" s="66"/>
      <c r="H59" s="48"/>
    </row>
    <row r="60" spans="1:8" ht="14.1" customHeight="1">
      <c r="A60" s="50"/>
      <c r="B60" s="576" t="s">
        <v>244</v>
      </c>
      <c r="C60" s="577"/>
      <c r="D60" s="577"/>
      <c r="E60" s="578"/>
      <c r="F60" s="578"/>
      <c r="G60" s="579"/>
      <c r="H60" s="48" t="s">
        <v>34</v>
      </c>
    </row>
    <row r="61" spans="1:8" ht="14.1" customHeight="1">
      <c r="B61" s="489" t="s">
        <v>278</v>
      </c>
      <c r="C61" s="490"/>
      <c r="D61" s="491"/>
      <c r="E61" s="544"/>
      <c r="F61" s="544"/>
      <c r="G61" s="545"/>
      <c r="H61" s="48" t="s">
        <v>253</v>
      </c>
    </row>
    <row r="62" spans="1:8" ht="14.1" customHeight="1">
      <c r="B62" s="498" t="s">
        <v>279</v>
      </c>
      <c r="C62" s="499"/>
      <c r="D62" s="500"/>
      <c r="E62" s="586"/>
      <c r="F62" s="586"/>
      <c r="G62" s="587"/>
      <c r="H62" s="48" t="s">
        <v>254</v>
      </c>
    </row>
    <row r="63" spans="1:8" ht="14.1" customHeight="1" thickBot="1">
      <c r="B63" s="588" t="s">
        <v>507</v>
      </c>
      <c r="C63" s="589"/>
      <c r="D63" s="590"/>
      <c r="E63" s="511"/>
      <c r="F63" s="511"/>
      <c r="G63" s="512"/>
      <c r="H63" s="48" t="s">
        <v>255</v>
      </c>
    </row>
    <row r="64" spans="1:8" ht="14.1" customHeight="1"/>
    <row r="65" spans="2:9" ht="13.8" thickBot="1">
      <c r="B65" s="56" t="s">
        <v>535</v>
      </c>
    </row>
    <row r="66" spans="2:9" ht="14.1" customHeight="1">
      <c r="B66" s="492" t="s">
        <v>290</v>
      </c>
      <c r="C66" s="493"/>
      <c r="D66" s="493"/>
      <c r="E66" s="584"/>
      <c r="F66" s="584"/>
      <c r="G66" s="585"/>
      <c r="H66" s="48" t="s">
        <v>257</v>
      </c>
    </row>
    <row r="67" spans="2:9" ht="14.1" customHeight="1">
      <c r="B67" s="515"/>
      <c r="C67" s="505"/>
      <c r="D67" s="505"/>
      <c r="E67" s="573"/>
      <c r="F67" s="574"/>
      <c r="G67" s="575"/>
      <c r="H67" s="48" t="s">
        <v>257</v>
      </c>
    </row>
    <row r="68" spans="2:9" ht="14.1" customHeight="1">
      <c r="B68" s="515"/>
      <c r="C68" s="505"/>
      <c r="D68" s="505"/>
      <c r="E68" s="513"/>
      <c r="F68" s="513"/>
      <c r="G68" s="514"/>
      <c r="H68" s="48" t="s">
        <v>257</v>
      </c>
    </row>
    <row r="69" spans="2:9" ht="14.1" customHeight="1" thickBot="1">
      <c r="B69" s="483" t="s">
        <v>291</v>
      </c>
      <c r="C69" s="484"/>
      <c r="D69" s="484"/>
      <c r="E69" s="496"/>
      <c r="F69" s="496"/>
      <c r="G69" s="497"/>
      <c r="H69" s="48" t="s">
        <v>257</v>
      </c>
      <c r="I69" s="48"/>
    </row>
    <row r="70" spans="2:9" ht="14.1" customHeight="1"/>
    <row r="71" spans="2:9" ht="14.1" customHeight="1" thickBot="1">
      <c r="B71" s="47" t="s">
        <v>537</v>
      </c>
    </row>
    <row r="72" spans="2:9" ht="14.1" customHeight="1">
      <c r="B72" s="492" t="s">
        <v>294</v>
      </c>
      <c r="C72" s="493"/>
      <c r="D72" s="493"/>
      <c r="E72" s="507"/>
      <c r="F72" s="507"/>
      <c r="G72" s="508"/>
      <c r="H72" s="48" t="s">
        <v>239</v>
      </c>
    </row>
    <row r="73" spans="2:9" ht="14.1" customHeight="1">
      <c r="B73" s="494" t="s">
        <v>295</v>
      </c>
      <c r="C73" s="495"/>
      <c r="D73" s="495"/>
      <c r="E73" s="487"/>
      <c r="F73" s="487"/>
      <c r="G73" s="488"/>
      <c r="H73" s="48" t="s">
        <v>296</v>
      </c>
    </row>
    <row r="74" spans="2:9" ht="14.1" customHeight="1" thickBot="1">
      <c r="B74" s="483" t="s">
        <v>349</v>
      </c>
      <c r="C74" s="484"/>
      <c r="D74" s="484"/>
      <c r="E74" s="503"/>
      <c r="F74" s="503"/>
      <c r="G74" s="504"/>
      <c r="H74" s="48" t="s">
        <v>297</v>
      </c>
    </row>
    <row r="75" spans="2:9" ht="14.1" customHeight="1"/>
    <row r="76" spans="2:9" ht="14.1" customHeight="1" thickBot="1">
      <c r="B76" s="47" t="s">
        <v>536</v>
      </c>
    </row>
    <row r="77" spans="2:9" ht="14.1" customHeight="1" thickBot="1">
      <c r="B77" s="471" t="s">
        <v>292</v>
      </c>
      <c r="C77" s="472"/>
      <c r="D77" s="473"/>
      <c r="E77" s="474"/>
      <c r="F77" s="475"/>
      <c r="G77" s="476"/>
      <c r="H77" s="48" t="s">
        <v>239</v>
      </c>
      <c r="I77" s="48" t="s">
        <v>293</v>
      </c>
    </row>
  </sheetData>
  <sheetProtection formatColumns="0" formatRows="0"/>
  <mergeCells count="88">
    <mergeCell ref="B67:D67"/>
    <mergeCell ref="E67:G67"/>
    <mergeCell ref="E30:G30"/>
    <mergeCell ref="E31:G31"/>
    <mergeCell ref="E34:G34"/>
    <mergeCell ref="B60:D60"/>
    <mergeCell ref="B33:D33"/>
    <mergeCell ref="B58:D58"/>
    <mergeCell ref="E58:G58"/>
    <mergeCell ref="E60:G60"/>
    <mergeCell ref="B39:D39"/>
    <mergeCell ref="E39:G39"/>
    <mergeCell ref="E66:G66"/>
    <mergeCell ref="E62:G62"/>
    <mergeCell ref="B63:D63"/>
    <mergeCell ref="E63:G63"/>
    <mergeCell ref="B9:D9"/>
    <mergeCell ref="B8:D8"/>
    <mergeCell ref="E9:G9"/>
    <mergeCell ref="B12:D12"/>
    <mergeCell ref="B13:D13"/>
    <mergeCell ref="E8:G8"/>
    <mergeCell ref="E20:G20"/>
    <mergeCell ref="E21:G21"/>
    <mergeCell ref="E22:G22"/>
    <mergeCell ref="E28:G28"/>
    <mergeCell ref="E29:G29"/>
    <mergeCell ref="B61:D61"/>
    <mergeCell ref="E61:G61"/>
    <mergeCell ref="B21:D21"/>
    <mergeCell ref="B40:D40"/>
    <mergeCell ref="B35:D35"/>
    <mergeCell ref="E35:G35"/>
    <mergeCell ref="B50:D50"/>
    <mergeCell ref="E51:G51"/>
    <mergeCell ref="E50:G50"/>
    <mergeCell ref="E40:G40"/>
    <mergeCell ref="B41:D41"/>
    <mergeCell ref="E41:G41"/>
    <mergeCell ref="E32:G32"/>
    <mergeCell ref="B7:D7"/>
    <mergeCell ref="E7:G7"/>
    <mergeCell ref="B27:D27"/>
    <mergeCell ref="B20:D20"/>
    <mergeCell ref="B32:D32"/>
    <mergeCell ref="B22:D22"/>
    <mergeCell ref="B30:D30"/>
    <mergeCell ref="E27:G27"/>
    <mergeCell ref="B29:D29"/>
    <mergeCell ref="B28:D28"/>
    <mergeCell ref="E12:G12"/>
    <mergeCell ref="E13:G13"/>
    <mergeCell ref="E14:G14"/>
    <mergeCell ref="E15:G15"/>
    <mergeCell ref="E16:G16"/>
    <mergeCell ref="B14:D14"/>
    <mergeCell ref="B66:D66"/>
    <mergeCell ref="B74:D74"/>
    <mergeCell ref="E74:G74"/>
    <mergeCell ref="B34:D34"/>
    <mergeCell ref="B31:D31"/>
    <mergeCell ref="E33:G33"/>
    <mergeCell ref="E72:G72"/>
    <mergeCell ref="E52:G52"/>
    <mergeCell ref="E44:G44"/>
    <mergeCell ref="E45:G45"/>
    <mergeCell ref="B69:D69"/>
    <mergeCell ref="E68:G68"/>
    <mergeCell ref="B68:D68"/>
    <mergeCell ref="B51:D51"/>
    <mergeCell ref="B44:D44"/>
    <mergeCell ref="B45:D45"/>
    <mergeCell ref="B77:D77"/>
    <mergeCell ref="E77:G77"/>
    <mergeCell ref="B36:D36"/>
    <mergeCell ref="E36:G36"/>
    <mergeCell ref="E54:G54"/>
    <mergeCell ref="B55:D55"/>
    <mergeCell ref="E55:G55"/>
    <mergeCell ref="E53:G53"/>
    <mergeCell ref="B53:D53"/>
    <mergeCell ref="B72:D72"/>
    <mergeCell ref="B73:D73"/>
    <mergeCell ref="E73:G73"/>
    <mergeCell ref="E69:G69"/>
    <mergeCell ref="B62:D62"/>
    <mergeCell ref="B54:D54"/>
    <mergeCell ref="B52:D52"/>
  </mergeCells>
  <phoneticPr fontId="3" type="noConversion"/>
  <conditionalFormatting sqref="E16 E12:E14">
    <cfRule type="expression" dxfId="47" priority="5">
      <formula>IF(BBK=1,TRUE,FALSE)</formula>
    </cfRule>
  </conditionalFormatting>
  <conditionalFormatting sqref="E15">
    <cfRule type="expression" dxfId="46" priority="4">
      <formula>IF(BBK=1,TRUE,FALSE)</formula>
    </cfRule>
  </conditionalFormatting>
  <conditionalFormatting sqref="E16">
    <cfRule type="expression" dxfId="45" priority="2">
      <formula>IF(BBK=1,TRUE,FALSE)</formula>
    </cfRule>
  </conditionalFormatting>
  <dataValidations count="4">
    <dataValidation type="decimal" operator="greaterThanOrEqual" allowBlank="1" showInputMessage="1" showErrorMessage="1" sqref="E63:G63 E36:G36 E61:G61 E77:G77 E50:G53 E12:E15 E66:G69 E44:G45 E55:G55 E73:G74" xr:uid="{00000000-0002-0000-0200-000000000000}">
      <formula1>0</formula1>
    </dataValidation>
    <dataValidation type="list" allowBlank="1" showInputMessage="1" showErrorMessage="1" sqref="E58:G58" xr:uid="{00000000-0002-0000-0200-000001000000}">
      <formula1>$B$59:$C$59</formula1>
    </dataValidation>
    <dataValidation type="decimal" allowBlank="1" showInputMessage="1" showErrorMessage="1" sqref="E60:G60" xr:uid="{00000000-0002-0000-0200-000002000000}">
      <formula1>0</formula1>
      <formula2>1</formula2>
    </dataValidation>
    <dataValidation operator="greaterThan" allowBlank="1" showInputMessage="1" showErrorMessage="1" sqref="E62:G62" xr:uid="{00000000-0002-0000-0200-000003000000}"/>
  </dataValidations>
  <pageMargins left="0.7" right="0.7" top="0.78740157499999996" bottom="0.78740157499999996" header="0.3" footer="0.3"/>
  <pageSetup paperSize="9" scale="53" orientation="portrait" verticalDpi="2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4000000}">
          <x14:formula1>
            <xm:f>Variablen!$B$14:$B$15</xm:f>
          </x14:formula1>
          <xm:sqref>E7:G7</xm:sqref>
        </x14:dataValidation>
        <x14:dataValidation type="list" allowBlank="1" showInputMessage="1" showErrorMessage="1" xr:uid="{00000000-0002-0000-0200-000005000000}">
          <x14:formula1>
            <xm:f>Variablen!$B$21:$B$22</xm:f>
          </x14:formula1>
          <xm:sqref>E8:G8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K308"/>
  <sheetViews>
    <sheetView view="pageBreakPreview" zoomScaleNormal="100" zoomScaleSheetLayoutView="100" workbookViewId="0">
      <selection activeCell="H10" sqref="H10"/>
    </sheetView>
  </sheetViews>
  <sheetFormatPr baseColWidth="10" defaultColWidth="11.44140625" defaultRowHeight="13.2" outlineLevelRow="1" outlineLevelCol="1"/>
  <cols>
    <col min="1" max="2" width="11.44140625" style="32"/>
    <col min="3" max="3" width="36.88671875" style="32" customWidth="1"/>
    <col min="4" max="4" width="15" style="32" customWidth="1"/>
    <col min="5" max="5" width="16.6640625" style="32" customWidth="1"/>
    <col min="6" max="7" width="30.6640625" style="32" hidden="1" customWidth="1" outlineLevel="1"/>
    <col min="8" max="8" width="30.6640625" style="32" customWidth="1" collapsed="1"/>
    <col min="9" max="10" width="11.44140625" style="32"/>
    <col min="11" max="11" width="11.44140625" style="32" customWidth="1"/>
    <col min="12" max="16384" width="11.44140625" style="32"/>
  </cols>
  <sheetData>
    <row r="2" spans="1:9" s="31" customFormat="1" ht="20.100000000000001" customHeight="1">
      <c r="A2" s="67" t="s">
        <v>356</v>
      </c>
      <c r="B2" s="67"/>
    </row>
    <row r="4" spans="1:9" ht="79.2">
      <c r="H4" s="446" t="s">
        <v>608</v>
      </c>
    </row>
    <row r="5" spans="1:9" ht="13.8" thickBot="1"/>
    <row r="6" spans="1:9">
      <c r="F6" s="68"/>
      <c r="G6" s="68"/>
      <c r="H6" s="69"/>
    </row>
    <row r="7" spans="1:9">
      <c r="B7" s="70" t="s">
        <v>579</v>
      </c>
      <c r="F7" s="71" t="s">
        <v>35</v>
      </c>
      <c r="G7" s="71" t="s">
        <v>35</v>
      </c>
      <c r="H7" s="72" t="s">
        <v>35</v>
      </c>
    </row>
    <row r="8" spans="1:9">
      <c r="B8" s="32" t="s">
        <v>581</v>
      </c>
      <c r="E8" s="73" t="s">
        <v>39</v>
      </c>
      <c r="F8" s="74">
        <f>G8-1</f>
        <v>2017</v>
      </c>
      <c r="G8" s="74">
        <f>H8-1</f>
        <v>2018</v>
      </c>
      <c r="H8" s="172">
        <v>2019</v>
      </c>
      <c r="I8" s="50"/>
    </row>
    <row r="9" spans="1:9" ht="30" customHeight="1" thickBot="1">
      <c r="B9" s="75" t="s">
        <v>580</v>
      </c>
      <c r="F9" s="76"/>
      <c r="G9" s="76"/>
      <c r="H9" s="77"/>
    </row>
    <row r="10" spans="1:9">
      <c r="F10" s="78"/>
      <c r="G10" s="78"/>
      <c r="H10" s="79"/>
    </row>
    <row r="11" spans="1:9" ht="15.6">
      <c r="B11" s="597" t="s">
        <v>456</v>
      </c>
      <c r="C11" s="597"/>
      <c r="F11" s="78"/>
      <c r="G11" s="78"/>
      <c r="H11" s="79"/>
    </row>
    <row r="12" spans="1:9" ht="24.9" customHeight="1">
      <c r="B12" s="616" t="s">
        <v>620</v>
      </c>
      <c r="C12" s="616"/>
      <c r="D12" s="616"/>
      <c r="E12" s="616"/>
      <c r="F12" s="78"/>
      <c r="G12" s="78"/>
      <c r="H12" s="79"/>
    </row>
    <row r="13" spans="1:9" ht="13.8" thickBot="1">
      <c r="F13" s="78"/>
      <c r="G13" s="78"/>
      <c r="H13" s="79"/>
    </row>
    <row r="14" spans="1:9" ht="20.100000000000001" customHeight="1" thickBot="1">
      <c r="B14" s="594" t="s">
        <v>148</v>
      </c>
      <c r="C14" s="595"/>
      <c r="D14" s="80"/>
      <c r="E14" s="81"/>
      <c r="F14" s="78"/>
      <c r="G14" s="78"/>
      <c r="H14" s="79"/>
    </row>
    <row r="15" spans="1:9" ht="15.75" customHeight="1">
      <c r="B15" s="63"/>
      <c r="C15" s="58"/>
      <c r="D15" s="58"/>
      <c r="E15" s="82"/>
      <c r="F15" s="78"/>
      <c r="G15" s="78"/>
      <c r="H15" s="79"/>
    </row>
    <row r="16" spans="1:9" ht="15.75" customHeight="1">
      <c r="B16" s="83" t="s">
        <v>268</v>
      </c>
      <c r="C16" s="33"/>
      <c r="D16" s="58"/>
      <c r="E16" s="82"/>
      <c r="F16" s="84"/>
      <c r="G16" s="84"/>
      <c r="H16" s="85"/>
    </row>
    <row r="17" spans="2:8" ht="15.75" customHeight="1">
      <c r="B17" s="83"/>
      <c r="C17" s="33"/>
      <c r="D17" s="58"/>
      <c r="E17" s="82"/>
      <c r="F17" s="84"/>
      <c r="G17" s="84"/>
      <c r="H17" s="85"/>
    </row>
    <row r="18" spans="2:8" s="60" customFormat="1" ht="15.75" customHeight="1" thickBot="1">
      <c r="B18" s="86"/>
      <c r="C18" s="58" t="s">
        <v>332</v>
      </c>
      <c r="D18" s="58"/>
      <c r="E18" s="58"/>
      <c r="F18" s="87"/>
      <c r="G18" s="87"/>
      <c r="H18" s="88"/>
    </row>
    <row r="19" spans="2:8" ht="15.75" customHeight="1">
      <c r="B19" s="83"/>
      <c r="C19" s="89" t="s">
        <v>32</v>
      </c>
      <c r="D19" s="90"/>
      <c r="E19" s="91"/>
      <c r="F19" s="84"/>
      <c r="G19" s="84"/>
      <c r="H19" s="85"/>
    </row>
    <row r="20" spans="2:8" ht="16.5" customHeight="1">
      <c r="B20" s="83"/>
      <c r="C20" s="591"/>
      <c r="D20" s="571"/>
      <c r="E20" s="571"/>
      <c r="F20" s="92" t="str">
        <f>IF($C20=$A$225,$A$225&amp;" "&amp;F$8,"")</f>
        <v/>
      </c>
      <c r="G20" s="92" t="str">
        <f>IF($C20=$A$225,$A$225&amp;" "&amp;G$8,"")</f>
        <v/>
      </c>
      <c r="H20" s="93" t="str">
        <f>IF($C20=$A$225,$A$225&amp;" "&amp;H$8,"")</f>
        <v/>
      </c>
    </row>
    <row r="21" spans="2:8" ht="15.75" customHeight="1">
      <c r="B21" s="83"/>
      <c r="C21" s="94" t="s">
        <v>107</v>
      </c>
      <c r="D21" s="592" t="str">
        <f>IF(C20="","",IF(VLOOKUP(C20,$A$227:$B$235,2,FALSE)="","Berechnung in ANNEX 2",VLOOKUP(C20,$A$227:$B$235,2,FALSE)))</f>
        <v/>
      </c>
      <c r="E21" s="593"/>
      <c r="F21" s="95" t="str">
        <f>IF(F20="","",F$226)</f>
        <v/>
      </c>
      <c r="G21" s="95" t="str">
        <f>IF(G20="","",G$226)</f>
        <v/>
      </c>
      <c r="H21" s="96" t="str">
        <f>IF(H20="","",H$226)</f>
        <v/>
      </c>
    </row>
    <row r="22" spans="2:8" ht="15.75" customHeight="1" thickBot="1">
      <c r="B22" s="83"/>
      <c r="C22" s="97" t="s">
        <v>138</v>
      </c>
      <c r="D22" s="98"/>
      <c r="E22" s="99" t="s">
        <v>30</v>
      </c>
      <c r="F22" s="173"/>
      <c r="G22" s="173"/>
      <c r="H22" s="174"/>
    </row>
    <row r="23" spans="2:8" ht="15.75" customHeight="1">
      <c r="B23" s="83"/>
      <c r="C23" s="33"/>
      <c r="D23" s="58"/>
      <c r="E23" s="82"/>
      <c r="F23" s="84"/>
      <c r="G23" s="84"/>
      <c r="H23" s="85"/>
    </row>
    <row r="24" spans="2:8" ht="15.75" customHeight="1" thickBot="1">
      <c r="B24" s="83"/>
      <c r="C24" s="58" t="s">
        <v>333</v>
      </c>
      <c r="D24" s="58"/>
      <c r="E24" s="82"/>
      <c r="F24" s="84"/>
      <c r="G24" s="84"/>
      <c r="H24" s="85"/>
    </row>
    <row r="25" spans="2:8" ht="15.75" customHeight="1">
      <c r="B25" s="83"/>
      <c r="C25" s="89" t="s">
        <v>32</v>
      </c>
      <c r="D25" s="90"/>
      <c r="E25" s="91"/>
      <c r="F25" s="84"/>
      <c r="G25" s="84"/>
      <c r="H25" s="85"/>
    </row>
    <row r="26" spans="2:8" ht="16.5" customHeight="1">
      <c r="B26" s="100"/>
      <c r="C26" s="591"/>
      <c r="D26" s="571"/>
      <c r="E26" s="571"/>
      <c r="F26" s="92" t="str">
        <f>IF($C26=$A$225,$A$225&amp;" "&amp;F$8,"")</f>
        <v/>
      </c>
      <c r="G26" s="92" t="str">
        <f>IF($C26=$A$225,$A$225&amp;" "&amp;G$8,"")</f>
        <v/>
      </c>
      <c r="H26" s="93" t="str">
        <f>IF($C26=$A$225,$A$225&amp;" "&amp;H$8,"")</f>
        <v/>
      </c>
    </row>
    <row r="27" spans="2:8" ht="15.75" customHeight="1">
      <c r="B27" s="101"/>
      <c r="C27" s="94" t="s">
        <v>107</v>
      </c>
      <c r="D27" s="592" t="str">
        <f>IF(C26="","",IF(VLOOKUP(C26,$A$227:$B$235,2,FALSE)="","Berechnung in ANNEX 2",VLOOKUP(C26,$A$227:$B$235,2,FALSE)))</f>
        <v/>
      </c>
      <c r="E27" s="593"/>
      <c r="F27" s="95" t="str">
        <f>IF(F26="","",F$226)</f>
        <v/>
      </c>
      <c r="G27" s="95" t="str">
        <f>IF(G26="","",G$226)</f>
        <v/>
      </c>
      <c r="H27" s="96" t="str">
        <f>IF(H26="","",H$226)</f>
        <v/>
      </c>
    </row>
    <row r="28" spans="2:8" ht="15.75" customHeight="1" thickBot="1">
      <c r="B28" s="63"/>
      <c r="C28" s="97" t="s">
        <v>138</v>
      </c>
      <c r="D28" s="98"/>
      <c r="E28" s="99" t="s">
        <v>30</v>
      </c>
      <c r="F28" s="173"/>
      <c r="G28" s="173"/>
      <c r="H28" s="174"/>
    </row>
    <row r="29" spans="2:8" ht="13.5" customHeight="1">
      <c r="B29" s="63"/>
      <c r="F29" s="102"/>
      <c r="G29" s="102"/>
      <c r="H29" s="103"/>
    </row>
    <row r="30" spans="2:8" ht="15.75" customHeight="1" thickBot="1">
      <c r="B30" s="63"/>
      <c r="C30" s="58" t="s">
        <v>334</v>
      </c>
      <c r="D30" s="58"/>
      <c r="E30" s="82"/>
      <c r="F30" s="84"/>
      <c r="G30" s="84"/>
      <c r="H30" s="85"/>
    </row>
    <row r="31" spans="2:8" ht="15.75" customHeight="1">
      <c r="B31" s="63"/>
      <c r="C31" s="89" t="s">
        <v>32</v>
      </c>
      <c r="D31" s="90"/>
      <c r="E31" s="91"/>
      <c r="F31" s="84"/>
      <c r="G31" s="84"/>
      <c r="H31" s="85"/>
    </row>
    <row r="32" spans="2:8" ht="16.5" customHeight="1">
      <c r="B32" s="63"/>
      <c r="C32" s="591"/>
      <c r="D32" s="571"/>
      <c r="E32" s="571"/>
      <c r="F32" s="92" t="str">
        <f>IF($C32=$A$225,$A$225&amp;" "&amp;F$8,"")</f>
        <v/>
      </c>
      <c r="G32" s="92" t="str">
        <f>IF($C32=$A$225,$A$225&amp;" "&amp;G$8,"")</f>
        <v/>
      </c>
      <c r="H32" s="93" t="str">
        <f>IF($C32=$A$225,$A$225&amp;" "&amp;H$8,"")</f>
        <v/>
      </c>
    </row>
    <row r="33" spans="2:8" ht="15.75" customHeight="1">
      <c r="B33" s="63"/>
      <c r="C33" s="94" t="s">
        <v>107</v>
      </c>
      <c r="D33" s="592" t="str">
        <f>IF(C32="","",IF(VLOOKUP(C32,$A$227:$B$235,2,FALSE)="","Berechnung in ANNEX 2",VLOOKUP(C32,$A$227:$B$235,2,FALSE)))</f>
        <v/>
      </c>
      <c r="E33" s="593"/>
      <c r="F33" s="95"/>
      <c r="G33" s="95" t="str">
        <f>IF(G32="","",G$226)</f>
        <v/>
      </c>
      <c r="H33" s="96" t="str">
        <f>IF(H32="","",H$226)</f>
        <v/>
      </c>
    </row>
    <row r="34" spans="2:8" ht="15.75" customHeight="1" thickBot="1">
      <c r="B34" s="63"/>
      <c r="C34" s="97" t="s">
        <v>138</v>
      </c>
      <c r="D34" s="98"/>
      <c r="E34" s="99" t="s">
        <v>30</v>
      </c>
      <c r="F34" s="173"/>
      <c r="G34" s="173"/>
      <c r="H34" s="174"/>
    </row>
    <row r="35" spans="2:8" ht="13.5" hidden="1" customHeight="1">
      <c r="B35" s="63"/>
      <c r="F35" s="104"/>
      <c r="G35" s="104"/>
      <c r="H35" s="103"/>
    </row>
    <row r="36" spans="2:8" ht="15.75" hidden="1" customHeight="1" thickBot="1">
      <c r="B36" s="63"/>
      <c r="C36" s="58" t="s">
        <v>102</v>
      </c>
      <c r="D36" s="58"/>
      <c r="E36" s="82"/>
      <c r="F36" s="84"/>
      <c r="G36" s="84"/>
      <c r="H36" s="85"/>
    </row>
    <row r="37" spans="2:8" ht="15.75" hidden="1" customHeight="1">
      <c r="B37" s="63"/>
      <c r="C37" s="89" t="s">
        <v>32</v>
      </c>
      <c r="D37" s="90"/>
      <c r="E37" s="91"/>
      <c r="F37" s="84"/>
      <c r="G37" s="84"/>
      <c r="H37" s="85"/>
    </row>
    <row r="38" spans="2:8" ht="16.5" hidden="1" customHeight="1">
      <c r="B38" s="63"/>
      <c r="C38" s="611"/>
      <c r="D38" s="612"/>
      <c r="E38" s="612"/>
      <c r="F38" s="84"/>
      <c r="G38" s="84"/>
      <c r="H38" s="85"/>
    </row>
    <row r="39" spans="2:8" ht="15.75" hidden="1" customHeight="1">
      <c r="B39" s="63"/>
      <c r="C39" s="94" t="s">
        <v>107</v>
      </c>
      <c r="D39" s="592" t="str">
        <f>IF(C38="","",IF(VLOOKUP(C38,'ANNEX 1 Emissionsfaktoren'!#REF!,2,FALSE)="","Berechnung in ANNEX 2",VLOOKUP(C38,'ANNEX 1 Emissionsfaktoren'!#REF!,2,FALSE)))</f>
        <v/>
      </c>
      <c r="E39" s="593"/>
      <c r="F39" s="84"/>
      <c r="G39" s="84"/>
      <c r="H39" s="85"/>
    </row>
    <row r="40" spans="2:8" ht="15.75" hidden="1" customHeight="1" thickBot="1">
      <c r="B40" s="63"/>
      <c r="C40" s="105" t="s">
        <v>101</v>
      </c>
      <c r="D40" s="98"/>
      <c r="E40" s="99" t="s">
        <v>30</v>
      </c>
      <c r="F40" s="106"/>
      <c r="G40" s="106"/>
      <c r="H40" s="107"/>
    </row>
    <row r="41" spans="2:8" ht="13.5" hidden="1" customHeight="1">
      <c r="B41" s="63"/>
      <c r="F41" s="104"/>
      <c r="G41" s="104"/>
      <c r="H41" s="103"/>
    </row>
    <row r="42" spans="2:8" ht="15.75" hidden="1" customHeight="1" thickBot="1">
      <c r="B42" s="63"/>
      <c r="C42" s="58" t="s">
        <v>103</v>
      </c>
      <c r="D42" s="58"/>
      <c r="E42" s="82"/>
      <c r="F42" s="84"/>
      <c r="G42" s="84"/>
      <c r="H42" s="85"/>
    </row>
    <row r="43" spans="2:8" ht="15.75" hidden="1" customHeight="1">
      <c r="B43" s="63"/>
      <c r="C43" s="89" t="s">
        <v>32</v>
      </c>
      <c r="D43" s="90"/>
      <c r="E43" s="91"/>
      <c r="F43" s="84"/>
      <c r="G43" s="84"/>
      <c r="H43" s="85"/>
    </row>
    <row r="44" spans="2:8" ht="16.5" hidden="1" customHeight="1">
      <c r="B44" s="63"/>
      <c r="C44" s="611"/>
      <c r="D44" s="612"/>
      <c r="E44" s="612"/>
      <c r="F44" s="84"/>
      <c r="G44" s="84"/>
      <c r="H44" s="85"/>
    </row>
    <row r="45" spans="2:8" ht="15.75" hidden="1" customHeight="1">
      <c r="B45" s="63"/>
      <c r="C45" s="94" t="s">
        <v>107</v>
      </c>
      <c r="D45" s="592" t="str">
        <f>IF(C44="","",IF(VLOOKUP(C44,'ANNEX 1 Emissionsfaktoren'!#REF!,2,FALSE)="","Berechnung in ANNEX 2",VLOOKUP(C44,'ANNEX 1 Emissionsfaktoren'!#REF!,2,FALSE)))</f>
        <v/>
      </c>
      <c r="E45" s="593"/>
      <c r="F45" s="84"/>
      <c r="G45" s="84"/>
      <c r="H45" s="85"/>
    </row>
    <row r="46" spans="2:8" ht="15.75" hidden="1" customHeight="1" thickBot="1">
      <c r="B46" s="63"/>
      <c r="C46" s="105" t="s">
        <v>101</v>
      </c>
      <c r="D46" s="98"/>
      <c r="E46" s="99" t="s">
        <v>30</v>
      </c>
      <c r="F46" s="106"/>
      <c r="G46" s="106"/>
      <c r="H46" s="107"/>
    </row>
    <row r="47" spans="2:8" ht="15.75" customHeight="1">
      <c r="B47" s="83"/>
      <c r="C47" s="33"/>
      <c r="D47" s="58"/>
      <c r="E47" s="82"/>
      <c r="F47" s="84"/>
      <c r="G47" s="84"/>
      <c r="H47" s="85"/>
    </row>
    <row r="48" spans="2:8">
      <c r="B48" s="83" t="s">
        <v>269</v>
      </c>
      <c r="C48" s="33"/>
      <c r="D48" s="33"/>
      <c r="E48" s="33"/>
      <c r="F48" s="78"/>
      <c r="G48" s="78"/>
      <c r="H48" s="79"/>
    </row>
    <row r="49" spans="2:8">
      <c r="B49" s="100"/>
      <c r="C49" s="33"/>
      <c r="D49" s="33"/>
      <c r="E49" s="33"/>
      <c r="F49" s="78"/>
      <c r="G49" s="78"/>
      <c r="H49" s="79"/>
    </row>
    <row r="50" spans="2:8" ht="12.6" customHeight="1">
      <c r="B50" s="115" t="s">
        <v>36</v>
      </c>
      <c r="C50" s="609" t="s">
        <v>619</v>
      </c>
      <c r="D50" s="609"/>
      <c r="E50" s="609"/>
      <c r="F50" s="108"/>
      <c r="G50" s="108"/>
      <c r="H50" s="109"/>
    </row>
    <row r="51" spans="2:8" ht="15.75" customHeight="1">
      <c r="B51" s="110"/>
      <c r="C51" s="111"/>
      <c r="D51" s="111"/>
      <c r="E51" s="111"/>
      <c r="F51" s="108"/>
      <c r="G51" s="108"/>
      <c r="H51" s="109"/>
    </row>
    <row r="52" spans="2:8" s="60" customFormat="1" ht="15.75" customHeight="1" thickBot="1">
      <c r="B52" s="86"/>
      <c r="C52" s="58" t="s">
        <v>335</v>
      </c>
      <c r="D52" s="58"/>
      <c r="E52" s="58"/>
      <c r="F52" s="87"/>
      <c r="G52" s="87"/>
      <c r="H52" s="88"/>
    </row>
    <row r="53" spans="2:8" ht="15.75" customHeight="1">
      <c r="B53" s="83"/>
      <c r="C53" s="89" t="s">
        <v>32</v>
      </c>
      <c r="D53" s="90"/>
      <c r="E53" s="91"/>
      <c r="F53" s="84"/>
      <c r="G53" s="84"/>
      <c r="H53" s="85"/>
    </row>
    <row r="54" spans="2:8" ht="16.5" customHeight="1">
      <c r="B54" s="83"/>
      <c r="C54" s="591"/>
      <c r="D54" s="571"/>
      <c r="E54" s="571"/>
      <c r="F54" s="92" t="str">
        <f>IF($C54=$A$225,$A$225&amp;" "&amp;F$8,"")</f>
        <v/>
      </c>
      <c r="G54" s="92" t="str">
        <f>IF($C54=$A$225,$A$225&amp;" "&amp;G$8,"")</f>
        <v/>
      </c>
      <c r="H54" s="93" t="str">
        <f>IF($C54=$A$225,$A$225&amp;" "&amp;H$8,"")</f>
        <v/>
      </c>
    </row>
    <row r="55" spans="2:8" ht="15.75" customHeight="1">
      <c r="B55" s="83"/>
      <c r="C55" s="94" t="s">
        <v>107</v>
      </c>
      <c r="D55" s="592" t="str">
        <f>IF(C54="","",IF(VLOOKUP(C54,$A$227:$B$235,2,FALSE)="","Berechnung in ANNEX 2",VLOOKUP(C54,$A$227:$B$235,2,FALSE)))</f>
        <v/>
      </c>
      <c r="E55" s="593"/>
      <c r="F55" s="95" t="str">
        <f>IF(F54="","",F$226)</f>
        <v/>
      </c>
      <c r="G55" s="95" t="str">
        <f>IF(G54="","",G$226)</f>
        <v/>
      </c>
      <c r="H55" s="96" t="str">
        <f>IF(H54="","",H$226)</f>
        <v/>
      </c>
    </row>
    <row r="56" spans="2:8" ht="15.75" customHeight="1" thickBot="1">
      <c r="B56" s="63"/>
      <c r="C56" s="97" t="s">
        <v>138</v>
      </c>
      <c r="D56" s="98"/>
      <c r="E56" s="99" t="s">
        <v>30</v>
      </c>
      <c r="F56" s="112" t="str">
        <f>IF(ISBLANK($C$54),"",IF('ANNEX 3 Teilenergiekennwerte'!$L$63&gt;0,'ANNEX 3 Teilenergiekennwerte'!$L$63,"Berechnung in ANNEX 3"))</f>
        <v/>
      </c>
      <c r="G56" s="112" t="str">
        <f>IF(ISBLANK($C$54),"",IF('ANNEX 3 Teilenergiekennwerte'!$L$63&gt;0,'ANNEX 3 Teilenergiekennwerte'!$L$63,"Berechnung in ANNEX 3"))</f>
        <v/>
      </c>
      <c r="H56" s="113" t="str">
        <f>IF(ISBLANK($C$54),"",IF('ANNEX 3 Teilenergiekennwerte'!$L$63&gt;0,'ANNEX 3 Teilenergiekennwerte'!$L$63,"Berechnung in ANNEX 3"))</f>
        <v/>
      </c>
    </row>
    <row r="57" spans="2:8" ht="15.75" customHeight="1">
      <c r="B57" s="83"/>
      <c r="C57" s="33"/>
      <c r="D57" s="58"/>
      <c r="E57" s="82"/>
      <c r="F57" s="84"/>
      <c r="G57" s="84"/>
      <c r="H57" s="85"/>
    </row>
    <row r="58" spans="2:8" ht="15.75" customHeight="1" thickBot="1">
      <c r="B58" s="83"/>
      <c r="C58" s="58" t="s">
        <v>336</v>
      </c>
      <c r="D58" s="58"/>
      <c r="E58" s="82"/>
      <c r="F58" s="84"/>
      <c r="G58" s="84"/>
      <c r="H58" s="85"/>
    </row>
    <row r="59" spans="2:8" ht="15.75" customHeight="1">
      <c r="B59" s="83"/>
      <c r="C59" s="89" t="s">
        <v>32</v>
      </c>
      <c r="D59" s="90"/>
      <c r="E59" s="91"/>
      <c r="F59" s="84"/>
      <c r="G59" s="84"/>
      <c r="H59" s="85"/>
    </row>
    <row r="60" spans="2:8" ht="16.5" customHeight="1">
      <c r="B60" s="100"/>
      <c r="C60" s="591"/>
      <c r="D60" s="571"/>
      <c r="E60" s="571"/>
      <c r="F60" s="92" t="str">
        <f>IF($C60=$A$225,$A$225&amp;" "&amp;F$8,"")</f>
        <v/>
      </c>
      <c r="G60" s="92" t="str">
        <f>IF($C60=$A$225,$A$225&amp;" "&amp;G$8,"")</f>
        <v/>
      </c>
      <c r="H60" s="93" t="str">
        <f>IF($C60=$A$225,$A$225&amp;" "&amp;H$8,"")</f>
        <v/>
      </c>
    </row>
    <row r="61" spans="2:8" ht="15.75" customHeight="1">
      <c r="B61" s="101"/>
      <c r="C61" s="94" t="s">
        <v>107</v>
      </c>
      <c r="D61" s="592" t="str">
        <f>IF(C60="","",IF(VLOOKUP(C60,$A$227:$B$235,2,FALSE)="","Berechnung in ANNEX 2",VLOOKUP(C60,$A$227:$B$235,2,FALSE)))</f>
        <v/>
      </c>
      <c r="E61" s="593"/>
      <c r="F61" s="95" t="str">
        <f>IF(F60="","",F$226)</f>
        <v/>
      </c>
      <c r="G61" s="95" t="str">
        <f>IF(G60="","",G$226)</f>
        <v/>
      </c>
      <c r="H61" s="96" t="str">
        <f>IF(H60="","",H$226)</f>
        <v/>
      </c>
    </row>
    <row r="62" spans="2:8" ht="15.75" customHeight="1" thickBot="1">
      <c r="B62" s="63"/>
      <c r="C62" s="97" t="s">
        <v>138</v>
      </c>
      <c r="D62" s="98"/>
      <c r="E62" s="99" t="s">
        <v>30</v>
      </c>
      <c r="F62" s="112" t="str">
        <f>IF(ISBLANK($C$60),"",IF('ANNEX 3 Teilenergiekennwerte'!$P$63&gt;0,'ANNEX 3 Teilenergiekennwerte'!$P$63,"Berechnung in ANNEX 3"))</f>
        <v/>
      </c>
      <c r="G62" s="112" t="str">
        <f>IF(ISBLANK($C$60),"",IF('ANNEX 3 Teilenergiekennwerte'!$P$63&gt;0,'ANNEX 3 Teilenergiekennwerte'!$P$63,"Berechnung in ANNEX 3"))</f>
        <v/>
      </c>
      <c r="H62" s="113" t="str">
        <f>IF(ISBLANK($C$60),"",IF('ANNEX 3 Teilenergiekennwerte'!$P$63&gt;0,'ANNEX 3 Teilenergiekennwerte'!$P$63,"Berechnung in ANNEX 3"))</f>
        <v/>
      </c>
    </row>
    <row r="63" spans="2:8" ht="13.5" customHeight="1">
      <c r="B63" s="63"/>
      <c r="F63" s="102"/>
      <c r="G63" s="102"/>
      <c r="H63" s="103"/>
    </row>
    <row r="64" spans="2:8" ht="15.75" customHeight="1" thickBot="1">
      <c r="B64" s="63"/>
      <c r="C64" s="58" t="s">
        <v>337</v>
      </c>
      <c r="D64" s="58"/>
      <c r="E64" s="82"/>
      <c r="F64" s="84"/>
      <c r="G64" s="84"/>
      <c r="H64" s="85"/>
    </row>
    <row r="65" spans="2:11" ht="15.75" customHeight="1">
      <c r="B65" s="63"/>
      <c r="C65" s="89" t="s">
        <v>32</v>
      </c>
      <c r="D65" s="90"/>
      <c r="E65" s="91"/>
      <c r="F65" s="84"/>
      <c r="G65" s="84"/>
      <c r="H65" s="85"/>
    </row>
    <row r="66" spans="2:11" ht="16.5" customHeight="1">
      <c r="B66" s="63"/>
      <c r="C66" s="591"/>
      <c r="D66" s="571"/>
      <c r="E66" s="571"/>
      <c r="F66" s="92" t="str">
        <f>IF($C66=$A$225,$A$225&amp;" "&amp;F$8,"")</f>
        <v/>
      </c>
      <c r="G66" s="92" t="str">
        <f>IF($C66=$A$225,$A$225&amp;" "&amp;G$8,"")</f>
        <v/>
      </c>
      <c r="H66" s="93" t="str">
        <f>IF($C66=$A$225,$A$225&amp;" "&amp;H$8,"")</f>
        <v/>
      </c>
    </row>
    <row r="67" spans="2:11" ht="15.75" customHeight="1">
      <c r="B67" s="63"/>
      <c r="C67" s="94" t="s">
        <v>107</v>
      </c>
      <c r="D67" s="592" t="str">
        <f>IF(C66="","",IF(VLOOKUP(C66,$A$227:$B$235,2,FALSE)="","Berechnung in ANNEX 2",VLOOKUP(C66,$A$227:$B$235,2,FALSE)))</f>
        <v/>
      </c>
      <c r="E67" s="593"/>
      <c r="F67" s="95" t="str">
        <f>IF(F66="","",F$226)</f>
        <v/>
      </c>
      <c r="G67" s="95" t="str">
        <f>IF(G66="","",G$226)</f>
        <v/>
      </c>
      <c r="H67" s="96" t="str">
        <f>IF(H66="","",H$226)</f>
        <v/>
      </c>
    </row>
    <row r="68" spans="2:11" ht="15.75" customHeight="1" thickBot="1">
      <c r="B68" s="114"/>
      <c r="C68" s="97" t="s">
        <v>138</v>
      </c>
      <c r="D68" s="98"/>
      <c r="E68" s="99" t="s">
        <v>30</v>
      </c>
      <c r="F68" s="112" t="str">
        <f>IF(ISBLANK($C$66),"",IF('ANNEX 3 Teilenergiekennwerte'!$T$63&gt;0,'ANNEX 3 Teilenergiekennwerte'!$T$63,"Berechnung in ANNEX 3"))</f>
        <v/>
      </c>
      <c r="G68" s="112" t="str">
        <f>IF(ISBLANK($C$66),"",IF('ANNEX 3 Teilenergiekennwerte'!$T$63&gt;0,'ANNEX 3 Teilenergiekennwerte'!$T$63,"Berechnung in ANNEX 3"))</f>
        <v/>
      </c>
      <c r="H68" s="113" t="str">
        <f>IF(ISBLANK($C$66),"",IF('ANNEX 3 Teilenergiekennwerte'!$T$63&gt;0,'ANNEX 3 Teilenergiekennwerte'!$T$63,"Berechnung in ANNEX 3"))</f>
        <v/>
      </c>
    </row>
    <row r="69" spans="2:11" ht="13.8" thickBot="1">
      <c r="C69" s="33"/>
      <c r="D69" s="33"/>
      <c r="E69" s="33"/>
      <c r="F69" s="84"/>
      <c r="G69" s="84"/>
      <c r="H69" s="85"/>
    </row>
    <row r="70" spans="2:11" ht="20.100000000000001" customHeight="1" thickBot="1">
      <c r="B70" s="594" t="s">
        <v>139</v>
      </c>
      <c r="C70" s="595"/>
      <c r="D70" s="80"/>
      <c r="E70" s="81"/>
      <c r="F70" s="84"/>
      <c r="G70" s="84"/>
      <c r="H70" s="85"/>
    </row>
    <row r="71" spans="2:11" ht="15.75" customHeight="1">
      <c r="B71" s="83"/>
      <c r="C71" s="33"/>
      <c r="D71" s="58"/>
      <c r="E71" s="82"/>
      <c r="F71" s="84"/>
      <c r="G71" s="84"/>
      <c r="H71" s="85"/>
    </row>
    <row r="72" spans="2:11" ht="12.6" customHeight="1">
      <c r="B72" s="115" t="s">
        <v>36</v>
      </c>
      <c r="C72" s="610" t="s">
        <v>391</v>
      </c>
      <c r="D72" s="610"/>
      <c r="E72" s="610"/>
      <c r="F72" s="84"/>
      <c r="G72" s="84"/>
      <c r="H72" s="85"/>
    </row>
    <row r="73" spans="2:11" ht="15.75" customHeight="1">
      <c r="B73" s="83"/>
      <c r="C73" s="33"/>
      <c r="D73" s="58"/>
      <c r="E73" s="82"/>
      <c r="F73" s="84"/>
      <c r="G73" s="84"/>
      <c r="H73" s="85"/>
    </row>
    <row r="74" spans="2:11" ht="15.75" customHeight="1">
      <c r="B74" s="83" t="s">
        <v>268</v>
      </c>
      <c r="C74" s="33"/>
      <c r="D74" s="58"/>
      <c r="E74" s="82"/>
      <c r="F74" s="84"/>
      <c r="G74" s="84"/>
      <c r="H74" s="85"/>
    </row>
    <row r="75" spans="2:11" ht="15.75" customHeight="1">
      <c r="B75" s="83"/>
      <c r="C75" s="33"/>
      <c r="D75" s="58"/>
      <c r="E75" s="82"/>
      <c r="F75" s="84"/>
      <c r="G75" s="84"/>
      <c r="H75" s="85"/>
    </row>
    <row r="76" spans="2:11" s="60" customFormat="1" ht="15.75" customHeight="1" thickBot="1">
      <c r="B76" s="86"/>
      <c r="C76" s="58" t="s">
        <v>140</v>
      </c>
      <c r="D76" s="58"/>
      <c r="E76" s="58"/>
      <c r="F76" s="84"/>
      <c r="G76" s="84"/>
      <c r="H76" s="85"/>
      <c r="K76" s="32"/>
    </row>
    <row r="77" spans="2:11" ht="15.75" customHeight="1">
      <c r="B77" s="83"/>
      <c r="C77" s="89" t="s">
        <v>32</v>
      </c>
      <c r="D77" s="90"/>
      <c r="E77" s="91"/>
      <c r="F77" s="84"/>
      <c r="G77" s="84"/>
      <c r="H77" s="85"/>
    </row>
    <row r="78" spans="2:11" ht="16.5" customHeight="1">
      <c r="B78" s="83"/>
      <c r="C78" s="591"/>
      <c r="D78" s="571"/>
      <c r="E78" s="571"/>
      <c r="F78" s="84"/>
      <c r="G78" s="84"/>
      <c r="H78" s="85"/>
    </row>
    <row r="79" spans="2:11" ht="15.75" customHeight="1">
      <c r="B79" s="83"/>
      <c r="C79" s="94" t="s">
        <v>107</v>
      </c>
      <c r="D79" s="592" t="str">
        <f>IF(C78="","",IF(VLOOKUP(C78,$A$238:$B$255,2,FALSE)="","Berechnung in ANNEX 2",VLOOKUP(C78,$A$238:$B$255,2,FALSE)))</f>
        <v/>
      </c>
      <c r="E79" s="593"/>
      <c r="F79" s="116"/>
      <c r="G79" s="116"/>
      <c r="H79" s="117"/>
    </row>
    <row r="80" spans="2:11" ht="15.75" customHeight="1" thickBot="1">
      <c r="B80" s="83"/>
      <c r="C80" s="97" t="s">
        <v>138</v>
      </c>
      <c r="D80" s="98"/>
      <c r="E80" s="99" t="s">
        <v>30</v>
      </c>
      <c r="F80" s="173"/>
      <c r="G80" s="173"/>
      <c r="H80" s="174"/>
    </row>
    <row r="81" spans="2:11" ht="15.75" customHeight="1">
      <c r="B81" s="83"/>
      <c r="C81" s="33"/>
      <c r="D81" s="58"/>
      <c r="E81" s="82"/>
      <c r="F81" s="84"/>
      <c r="G81" s="84"/>
      <c r="H81" s="85"/>
    </row>
    <row r="82" spans="2:11" s="60" customFormat="1" ht="15.75" customHeight="1" thickBot="1">
      <c r="B82" s="86"/>
      <c r="C82" s="58" t="s">
        <v>141</v>
      </c>
      <c r="D82" s="58"/>
      <c r="E82" s="58"/>
      <c r="F82" s="87"/>
      <c r="G82" s="87"/>
      <c r="H82" s="88"/>
      <c r="K82" s="32"/>
    </row>
    <row r="83" spans="2:11" ht="15.75" customHeight="1">
      <c r="B83" s="83"/>
      <c r="C83" s="89" t="s">
        <v>32</v>
      </c>
      <c r="D83" s="90"/>
      <c r="E83" s="91"/>
      <c r="F83" s="84"/>
      <c r="G83" s="84"/>
      <c r="H83" s="85"/>
    </row>
    <row r="84" spans="2:11" ht="16.5" customHeight="1">
      <c r="B84" s="83"/>
      <c r="C84" s="591"/>
      <c r="D84" s="571"/>
      <c r="E84" s="571"/>
      <c r="F84" s="84"/>
      <c r="G84" s="84"/>
      <c r="H84" s="85"/>
    </row>
    <row r="85" spans="2:11" ht="15.75" customHeight="1">
      <c r="B85" s="83"/>
      <c r="C85" s="94" t="s">
        <v>107</v>
      </c>
      <c r="D85" s="592" t="str">
        <f>IF(C84="","",IF(VLOOKUP(C84,$A$238:$B$255,2,FALSE)="","Berechnung in ANNEX 2",VLOOKUP(C84,$A$238:$B$255,2,FALSE)))</f>
        <v/>
      </c>
      <c r="E85" s="593"/>
      <c r="F85" s="116"/>
      <c r="G85" s="116"/>
      <c r="H85" s="117"/>
    </row>
    <row r="86" spans="2:11" ht="15.75" customHeight="1" thickBot="1">
      <c r="B86" s="83"/>
      <c r="C86" s="97" t="s">
        <v>138</v>
      </c>
      <c r="D86" s="98"/>
      <c r="E86" s="99" t="s">
        <v>30</v>
      </c>
      <c r="F86" s="173"/>
      <c r="G86" s="173"/>
      <c r="H86" s="174"/>
    </row>
    <row r="87" spans="2:11" ht="15.75" customHeight="1">
      <c r="B87" s="83"/>
      <c r="C87" s="33"/>
      <c r="D87" s="58"/>
      <c r="E87" s="82"/>
      <c r="F87" s="84"/>
      <c r="G87" s="84"/>
      <c r="H87" s="85"/>
    </row>
    <row r="88" spans="2:11" s="60" customFormat="1" ht="15.75" customHeight="1" thickBot="1">
      <c r="B88" s="86"/>
      <c r="C88" s="58" t="s">
        <v>142</v>
      </c>
      <c r="D88" s="58"/>
      <c r="E88" s="58"/>
      <c r="F88" s="87"/>
      <c r="G88" s="87"/>
      <c r="H88" s="88"/>
      <c r="K88" s="32"/>
    </row>
    <row r="89" spans="2:11" ht="15.75" customHeight="1">
      <c r="B89" s="83"/>
      <c r="C89" s="89" t="s">
        <v>32</v>
      </c>
      <c r="D89" s="90"/>
      <c r="E89" s="91"/>
      <c r="F89" s="84"/>
      <c r="G89" s="84"/>
      <c r="H89" s="85"/>
    </row>
    <row r="90" spans="2:11" ht="16.5" customHeight="1">
      <c r="B90" s="83"/>
      <c r="C90" s="591"/>
      <c r="D90" s="571"/>
      <c r="E90" s="571"/>
      <c r="F90" s="84"/>
      <c r="G90" s="84"/>
      <c r="H90" s="85"/>
    </row>
    <row r="91" spans="2:11" ht="15.75" customHeight="1">
      <c r="B91" s="83"/>
      <c r="C91" s="94" t="s">
        <v>107</v>
      </c>
      <c r="D91" s="592" t="str">
        <f>IF(C90="","",IF(VLOOKUP(C90,$A$238:$B$255,2,FALSE)="","Berechnung in ANNEX 2",VLOOKUP(C90,$A$238:$B$255,2,FALSE)))</f>
        <v/>
      </c>
      <c r="E91" s="593"/>
      <c r="F91" s="116"/>
      <c r="G91" s="116"/>
      <c r="H91" s="117"/>
    </row>
    <row r="92" spans="2:11" ht="15.75" customHeight="1" thickBot="1">
      <c r="B92" s="83"/>
      <c r="C92" s="97" t="s">
        <v>138</v>
      </c>
      <c r="D92" s="98"/>
      <c r="E92" s="99" t="s">
        <v>30</v>
      </c>
      <c r="F92" s="173"/>
      <c r="G92" s="173"/>
      <c r="H92" s="174"/>
    </row>
    <row r="93" spans="2:11" ht="15.75" hidden="1" customHeight="1">
      <c r="B93" s="83"/>
      <c r="C93" s="33"/>
      <c r="D93" s="58"/>
      <c r="E93" s="82"/>
      <c r="F93" s="84"/>
      <c r="G93" s="84"/>
      <c r="H93" s="85"/>
    </row>
    <row r="94" spans="2:11" s="60" customFormat="1" ht="15.75" hidden="1" customHeight="1" thickBot="1">
      <c r="B94" s="86"/>
      <c r="C94" s="58" t="s">
        <v>136</v>
      </c>
      <c r="D94" s="58"/>
      <c r="E94" s="58"/>
      <c r="F94" s="87"/>
      <c r="G94" s="87"/>
      <c r="H94" s="88"/>
      <c r="K94" s="32"/>
    </row>
    <row r="95" spans="2:11" ht="15.75" hidden="1" customHeight="1">
      <c r="B95" s="83"/>
      <c r="C95" s="89" t="s">
        <v>32</v>
      </c>
      <c r="D95" s="90"/>
      <c r="E95" s="91"/>
      <c r="F95" s="84"/>
      <c r="G95" s="84"/>
      <c r="H95" s="85"/>
    </row>
    <row r="96" spans="2:11" ht="16.5" hidden="1" customHeight="1">
      <c r="B96" s="83"/>
      <c r="C96" s="611"/>
      <c r="D96" s="612"/>
      <c r="E96" s="612"/>
      <c r="F96" s="84"/>
      <c r="G96" s="84"/>
      <c r="H96" s="85"/>
    </row>
    <row r="97" spans="2:11" ht="15.75" hidden="1" customHeight="1">
      <c r="B97" s="83"/>
      <c r="C97" s="94" t="s">
        <v>107</v>
      </c>
      <c r="D97" s="592" t="str">
        <f>IF(C96="","",IF(VLOOKUP(C96,'ANNEX 1 Emissionsfaktoren'!#REF!,2,FALSE)="","Berechnung in ANNEX 2",VLOOKUP(C96,'ANNEX 1 Emissionsfaktoren'!#REF!,2,FALSE)))</f>
        <v/>
      </c>
      <c r="E97" s="593"/>
      <c r="F97" s="84"/>
      <c r="G97" s="84"/>
      <c r="H97" s="85"/>
    </row>
    <row r="98" spans="2:11" ht="15.75" hidden="1" customHeight="1" thickBot="1">
      <c r="B98" s="83"/>
      <c r="C98" s="105" t="s">
        <v>101</v>
      </c>
      <c r="D98" s="98"/>
      <c r="E98" s="99" t="s">
        <v>30</v>
      </c>
      <c r="F98" s="106"/>
      <c r="G98" s="106"/>
      <c r="H98" s="107"/>
    </row>
    <row r="99" spans="2:11" ht="15.75" hidden="1" customHeight="1">
      <c r="B99" s="83"/>
      <c r="C99" s="33"/>
      <c r="D99" s="58"/>
      <c r="E99" s="82"/>
      <c r="F99" s="84"/>
      <c r="G99" s="84"/>
      <c r="H99" s="85"/>
    </row>
    <row r="100" spans="2:11" s="60" customFormat="1" ht="15.75" hidden="1" customHeight="1" thickBot="1">
      <c r="B100" s="86"/>
      <c r="C100" s="58" t="s">
        <v>137</v>
      </c>
      <c r="D100" s="58"/>
      <c r="E100" s="58"/>
      <c r="F100" s="87"/>
      <c r="G100" s="87"/>
      <c r="H100" s="88"/>
      <c r="K100" s="32"/>
    </row>
    <row r="101" spans="2:11" ht="15.75" hidden="1" customHeight="1">
      <c r="B101" s="83"/>
      <c r="C101" s="89" t="s">
        <v>32</v>
      </c>
      <c r="D101" s="90"/>
      <c r="E101" s="91"/>
      <c r="F101" s="84"/>
      <c r="G101" s="84"/>
      <c r="H101" s="85"/>
    </row>
    <row r="102" spans="2:11" ht="16.5" hidden="1" customHeight="1">
      <c r="B102" s="83"/>
      <c r="C102" s="611"/>
      <c r="D102" s="612"/>
      <c r="E102" s="612"/>
      <c r="F102" s="84"/>
      <c r="G102" s="84"/>
      <c r="H102" s="85"/>
    </row>
    <row r="103" spans="2:11" ht="15.75" hidden="1" customHeight="1">
      <c r="B103" s="83"/>
      <c r="C103" s="94" t="s">
        <v>107</v>
      </c>
      <c r="D103" s="592" t="str">
        <f>IF(C102="","",IF(VLOOKUP(C102,'ANNEX 1 Emissionsfaktoren'!#REF!,2,FALSE)="","Berechnung in ANNEX 2",VLOOKUP(C102,'ANNEX 1 Emissionsfaktoren'!#REF!,2,FALSE)))</f>
        <v/>
      </c>
      <c r="E103" s="593"/>
      <c r="F103" s="84"/>
      <c r="G103" s="84"/>
      <c r="H103" s="85"/>
    </row>
    <row r="104" spans="2:11" ht="15.75" hidden="1" customHeight="1" thickBot="1">
      <c r="B104" s="83"/>
      <c r="C104" s="105" t="s">
        <v>101</v>
      </c>
      <c r="D104" s="98"/>
      <c r="E104" s="99" t="s">
        <v>30</v>
      </c>
      <c r="F104" s="106"/>
      <c r="G104" s="106"/>
      <c r="H104" s="107"/>
    </row>
    <row r="105" spans="2:11" ht="15.75" customHeight="1">
      <c r="B105" s="83"/>
      <c r="C105" s="33"/>
      <c r="D105" s="58"/>
      <c r="E105" s="82"/>
      <c r="F105" s="84"/>
      <c r="G105" s="84"/>
      <c r="H105" s="85"/>
    </row>
    <row r="106" spans="2:11">
      <c r="B106" s="83" t="s">
        <v>269</v>
      </c>
      <c r="C106" s="33"/>
      <c r="D106" s="33"/>
      <c r="E106" s="33"/>
      <c r="F106" s="78"/>
      <c r="G106" s="78"/>
      <c r="H106" s="79"/>
    </row>
    <row r="107" spans="2:11">
      <c r="B107" s="100"/>
      <c r="C107" s="33"/>
      <c r="D107" s="33"/>
      <c r="E107" s="33"/>
      <c r="F107" s="78"/>
      <c r="G107" s="78"/>
      <c r="H107" s="79"/>
    </row>
    <row r="108" spans="2:11" ht="12.6" customHeight="1">
      <c r="B108" s="115" t="s">
        <v>36</v>
      </c>
      <c r="C108" s="609" t="s">
        <v>619</v>
      </c>
      <c r="D108" s="609"/>
      <c r="E108" s="609"/>
      <c r="F108" s="108"/>
      <c r="G108" s="108"/>
      <c r="H108" s="109"/>
    </row>
    <row r="109" spans="2:11" ht="15.75" customHeight="1">
      <c r="B109" s="110"/>
      <c r="C109" s="111"/>
      <c r="D109" s="111"/>
      <c r="E109" s="111"/>
      <c r="F109" s="108"/>
      <c r="G109" s="108"/>
      <c r="H109" s="109"/>
    </row>
    <row r="110" spans="2:11" s="60" customFormat="1" ht="15.75" customHeight="1" thickBot="1">
      <c r="B110" s="86"/>
      <c r="C110" s="58" t="s">
        <v>306</v>
      </c>
      <c r="D110" s="58"/>
      <c r="E110" s="58"/>
      <c r="F110" s="87"/>
      <c r="G110" s="87"/>
      <c r="H110" s="88"/>
      <c r="K110" s="32"/>
    </row>
    <row r="111" spans="2:11" ht="15.75" customHeight="1">
      <c r="B111" s="83"/>
      <c r="C111" s="89" t="s">
        <v>32</v>
      </c>
      <c r="D111" s="90"/>
      <c r="E111" s="91"/>
      <c r="F111" s="84"/>
      <c r="G111" s="84"/>
      <c r="H111" s="85"/>
    </row>
    <row r="112" spans="2:11" ht="16.5" customHeight="1">
      <c r="B112" s="83"/>
      <c r="C112" s="591"/>
      <c r="D112" s="571"/>
      <c r="E112" s="571"/>
      <c r="F112" s="84"/>
      <c r="G112" s="84"/>
      <c r="H112" s="85"/>
    </row>
    <row r="113" spans="2:8" ht="15.75" customHeight="1">
      <c r="B113" s="83"/>
      <c r="C113" s="94" t="s">
        <v>107</v>
      </c>
      <c r="D113" s="592" t="str">
        <f>IF(C112="","",IF(VLOOKUP(C112,$A$238:$B$255,2,FALSE)="","Berechnung in ANNEX 2",VLOOKUP(C112,$A$238:$B$255,2,FALSE)))</f>
        <v/>
      </c>
      <c r="E113" s="593"/>
      <c r="F113" s="116"/>
      <c r="G113" s="116"/>
      <c r="H113" s="117"/>
    </row>
    <row r="114" spans="2:8" ht="15.75" customHeight="1" thickBot="1">
      <c r="B114" s="63"/>
      <c r="C114" s="97" t="s">
        <v>138</v>
      </c>
      <c r="D114" s="98"/>
      <c r="E114" s="99" t="s">
        <v>30</v>
      </c>
      <c r="F114" s="112" t="str">
        <f>IF(ISBLANK($C$112),"",IF('ANNEX 3 Teilenergiekennwerte'!$M$63&gt;0,'ANNEX 3 Teilenergiekennwerte'!$M$63,"Berechnung in ANNEX 3"))</f>
        <v/>
      </c>
      <c r="G114" s="112" t="str">
        <f>IF(ISBLANK($C$112),"",IF('ANNEX 3 Teilenergiekennwerte'!$M$63&gt;0,'ANNEX 3 Teilenergiekennwerte'!$M$63,"Berechnung in ANNEX 3"))</f>
        <v/>
      </c>
      <c r="H114" s="113" t="str">
        <f>IF(ISBLANK($C$112),"",IF('ANNEX 3 Teilenergiekennwerte'!$M$63&gt;0,'ANNEX 3 Teilenergiekennwerte'!$M$63,"Berechnung in ANNEX 3"))</f>
        <v/>
      </c>
    </row>
    <row r="115" spans="2:8" ht="15.75" customHeight="1">
      <c r="B115" s="83"/>
      <c r="C115" s="33"/>
      <c r="D115" s="58"/>
      <c r="E115" s="82"/>
      <c r="F115" s="84"/>
      <c r="G115" s="84"/>
      <c r="H115" s="85"/>
    </row>
    <row r="116" spans="2:8" ht="15.75" customHeight="1" thickBot="1">
      <c r="B116" s="83"/>
      <c r="C116" s="58" t="s">
        <v>307</v>
      </c>
      <c r="D116" s="58"/>
      <c r="E116" s="82"/>
      <c r="F116" s="84"/>
      <c r="G116" s="84"/>
      <c r="H116" s="85"/>
    </row>
    <row r="117" spans="2:8" ht="15.75" customHeight="1">
      <c r="B117" s="83"/>
      <c r="C117" s="89" t="s">
        <v>32</v>
      </c>
      <c r="D117" s="90"/>
      <c r="E117" s="91"/>
      <c r="F117" s="84"/>
      <c r="G117" s="84"/>
      <c r="H117" s="85"/>
    </row>
    <row r="118" spans="2:8" ht="16.5" customHeight="1">
      <c r="B118" s="100"/>
      <c r="C118" s="591"/>
      <c r="D118" s="571"/>
      <c r="E118" s="571"/>
      <c r="F118" s="84"/>
      <c r="G118" s="84"/>
      <c r="H118" s="85"/>
    </row>
    <row r="119" spans="2:8" ht="15.75" customHeight="1">
      <c r="B119" s="101"/>
      <c r="C119" s="94" t="s">
        <v>107</v>
      </c>
      <c r="D119" s="592" t="str">
        <f>IF(C118="","",IF(VLOOKUP(C118,$A$238:$B$255,2,FALSE)="","Berechnung in ANNEX 2",VLOOKUP(C118,$A$238:$B$255,2,FALSE)))</f>
        <v/>
      </c>
      <c r="E119" s="593"/>
      <c r="F119" s="116"/>
      <c r="G119" s="116"/>
      <c r="H119" s="117"/>
    </row>
    <row r="120" spans="2:8" ht="15.75" customHeight="1" thickBot="1">
      <c r="B120" s="63"/>
      <c r="C120" s="97" t="s">
        <v>138</v>
      </c>
      <c r="D120" s="98"/>
      <c r="E120" s="99" t="s">
        <v>30</v>
      </c>
      <c r="F120" s="112" t="str">
        <f>IF(ISBLANK($C$118),"",IF('ANNEX 3 Teilenergiekennwerte'!$Q$63&gt;0,'ANNEX 3 Teilenergiekennwerte'!$Q$63,"Berechnung in ANNEX 3"))</f>
        <v/>
      </c>
      <c r="G120" s="112" t="str">
        <f>IF(ISBLANK($C$118),"",IF('ANNEX 3 Teilenergiekennwerte'!$Q$63&gt;0,'ANNEX 3 Teilenergiekennwerte'!$Q$63,"Berechnung in ANNEX 3"))</f>
        <v/>
      </c>
      <c r="H120" s="113" t="str">
        <f>IF(ISBLANK($C$118),"",IF('ANNEX 3 Teilenergiekennwerte'!$Q$63&gt;0,'ANNEX 3 Teilenergiekennwerte'!$Q$63,"Berechnung in ANNEX 3"))</f>
        <v/>
      </c>
    </row>
    <row r="121" spans="2:8" ht="13.5" customHeight="1">
      <c r="B121" s="63"/>
      <c r="F121" s="102"/>
      <c r="G121" s="102"/>
      <c r="H121" s="103"/>
    </row>
    <row r="122" spans="2:8" ht="15.75" customHeight="1" thickBot="1">
      <c r="B122" s="63"/>
      <c r="C122" s="58" t="s">
        <v>308</v>
      </c>
      <c r="D122" s="58"/>
      <c r="E122" s="82"/>
      <c r="F122" s="84"/>
      <c r="G122" s="84"/>
      <c r="H122" s="85"/>
    </row>
    <row r="123" spans="2:8" ht="15.75" customHeight="1">
      <c r="B123" s="63"/>
      <c r="C123" s="89" t="s">
        <v>32</v>
      </c>
      <c r="D123" s="90"/>
      <c r="E123" s="91"/>
      <c r="F123" s="84"/>
      <c r="G123" s="84"/>
      <c r="H123" s="85"/>
    </row>
    <row r="124" spans="2:8" ht="16.5" customHeight="1">
      <c r="B124" s="63"/>
      <c r="C124" s="591"/>
      <c r="D124" s="571"/>
      <c r="E124" s="571"/>
      <c r="F124" s="118"/>
      <c r="G124" s="118"/>
      <c r="H124" s="119"/>
    </row>
    <row r="125" spans="2:8" ht="15.75" customHeight="1">
      <c r="B125" s="63"/>
      <c r="C125" s="94" t="s">
        <v>107</v>
      </c>
      <c r="D125" s="592" t="str">
        <f>IF(C124="","",IF(VLOOKUP(C124,$A$238:$B$255,2,FALSE)="","Berechnung in ANNEX 2",VLOOKUP(C124,$A$238:$B$255,2,FALSE)))</f>
        <v/>
      </c>
      <c r="E125" s="593"/>
      <c r="F125" s="116"/>
      <c r="G125" s="116"/>
      <c r="H125" s="117"/>
    </row>
    <row r="126" spans="2:8" ht="15.75" customHeight="1" thickBot="1">
      <c r="B126" s="114"/>
      <c r="C126" s="97" t="s">
        <v>138</v>
      </c>
      <c r="D126" s="98"/>
      <c r="E126" s="99" t="s">
        <v>30</v>
      </c>
      <c r="F126" s="112" t="str">
        <f>IF(ISBLANK($C$124),"",IF('ANNEX 3 Teilenergiekennwerte'!$U$63&gt;0,'ANNEX 3 Teilenergiekennwerte'!$U$63,"Berechnung in ANNEX 3"))</f>
        <v/>
      </c>
      <c r="G126" s="112" t="str">
        <f>IF(ISBLANK($C$124),"",IF('ANNEX 3 Teilenergiekennwerte'!$U$63&gt;0,'ANNEX 3 Teilenergiekennwerte'!$U$63,"Berechnung in ANNEX 3"))</f>
        <v/>
      </c>
      <c r="H126" s="113" t="str">
        <f>IF(ISBLANK($C$124),"",IF('ANNEX 3 Teilenergiekennwerte'!$U$63&gt;0,'ANNEX 3 Teilenergiekennwerte'!$U$63,"Berechnung in ANNEX 3"))</f>
        <v/>
      </c>
    </row>
    <row r="127" spans="2:8" ht="15.75" customHeight="1">
      <c r="C127" s="33"/>
      <c r="D127" s="58"/>
      <c r="E127" s="82"/>
      <c r="F127" s="84"/>
      <c r="G127" s="84"/>
      <c r="H127" s="85"/>
    </row>
    <row r="128" spans="2:8" ht="12.75" customHeight="1">
      <c r="F128" s="78"/>
      <c r="G128" s="78"/>
      <c r="H128" s="79"/>
    </row>
    <row r="129" spans="2:11" ht="15.6">
      <c r="B129" s="597" t="s">
        <v>518</v>
      </c>
      <c r="C129" s="597"/>
      <c r="D129" s="120"/>
      <c r="F129" s="78"/>
      <c r="G129" s="78"/>
      <c r="H129" s="79"/>
    </row>
    <row r="130" spans="2:11">
      <c r="B130" s="616" t="s">
        <v>618</v>
      </c>
      <c r="C130" s="616"/>
      <c r="D130" s="616"/>
      <c r="E130" s="617"/>
      <c r="F130" s="78"/>
      <c r="G130" s="78"/>
      <c r="H130" s="79"/>
    </row>
    <row r="131" spans="2:11" ht="13.8" thickBot="1">
      <c r="F131" s="78"/>
      <c r="G131" s="78"/>
      <c r="H131" s="79"/>
    </row>
    <row r="132" spans="2:11" ht="20.100000000000001" customHeight="1" thickBot="1">
      <c r="B132" s="594" t="s">
        <v>148</v>
      </c>
      <c r="C132" s="595"/>
      <c r="D132" s="80"/>
      <c r="E132" s="81"/>
      <c r="F132" s="78"/>
      <c r="G132" s="78"/>
      <c r="H132" s="79"/>
    </row>
    <row r="133" spans="2:11">
      <c r="B133" s="121"/>
      <c r="C133" s="58"/>
      <c r="D133" s="58"/>
      <c r="E133" s="122"/>
      <c r="F133" s="78"/>
      <c r="G133" s="78"/>
      <c r="H133" s="79"/>
    </row>
    <row r="134" spans="2:11" s="60" customFormat="1" ht="15.75" customHeight="1" thickBot="1">
      <c r="B134" s="86"/>
      <c r="C134" s="58" t="s">
        <v>559</v>
      </c>
      <c r="D134" s="58"/>
      <c r="E134" s="58"/>
      <c r="F134" s="87"/>
      <c r="G134" s="87"/>
      <c r="H134" s="88"/>
      <c r="K134" s="32"/>
    </row>
    <row r="135" spans="2:11" ht="15.75" customHeight="1">
      <c r="B135" s="83"/>
      <c r="C135" s="89" t="s">
        <v>32</v>
      </c>
      <c r="D135" s="90"/>
      <c r="E135" s="91"/>
      <c r="F135" s="84"/>
      <c r="G135" s="84"/>
      <c r="H135" s="85"/>
    </row>
    <row r="136" spans="2:11" ht="16.5" customHeight="1">
      <c r="B136" s="83"/>
      <c r="C136" s="591"/>
      <c r="D136" s="571"/>
      <c r="E136" s="571"/>
      <c r="F136" s="84"/>
      <c r="G136" s="84"/>
      <c r="H136" s="85"/>
    </row>
    <row r="137" spans="2:11" ht="15.75" customHeight="1">
      <c r="B137" s="83"/>
      <c r="C137" s="94" t="s">
        <v>107</v>
      </c>
      <c r="D137" s="592" t="str">
        <f>IF(C136="","",VLOOKUP(C136,$A$270:$B$271,2,FALSE))</f>
        <v/>
      </c>
      <c r="E137" s="593"/>
      <c r="F137" s="123"/>
      <c r="G137" s="123"/>
      <c r="H137" s="124"/>
    </row>
    <row r="138" spans="2:11" ht="15.75" customHeight="1" thickBot="1">
      <c r="B138" s="114"/>
      <c r="C138" s="97" t="s">
        <v>519</v>
      </c>
      <c r="D138" s="98"/>
      <c r="E138" s="99" t="s">
        <v>30</v>
      </c>
      <c r="F138" s="173"/>
      <c r="G138" s="173"/>
      <c r="H138" s="174"/>
    </row>
    <row r="139" spans="2:11" ht="13.8" thickBot="1">
      <c r="F139" s="78"/>
      <c r="G139" s="78"/>
      <c r="H139" s="79"/>
    </row>
    <row r="140" spans="2:11" ht="20.100000000000001" customHeight="1" thickBot="1">
      <c r="B140" s="594" t="s">
        <v>139</v>
      </c>
      <c r="C140" s="595"/>
      <c r="D140" s="80"/>
      <c r="E140" s="81"/>
      <c r="F140" s="78"/>
      <c r="G140" s="78"/>
      <c r="H140" s="79"/>
    </row>
    <row r="141" spans="2:11">
      <c r="B141" s="63"/>
      <c r="C141" s="33"/>
      <c r="D141" s="33"/>
      <c r="E141" s="33"/>
      <c r="F141" s="78"/>
      <c r="G141" s="78"/>
      <c r="H141" s="79"/>
    </row>
    <row r="142" spans="2:11" s="60" customFormat="1" ht="15.75" customHeight="1" thickBot="1">
      <c r="B142" s="86"/>
      <c r="C142" s="58" t="s">
        <v>560</v>
      </c>
      <c r="D142" s="58"/>
      <c r="E142" s="58"/>
      <c r="F142" s="84"/>
      <c r="G142" s="84"/>
      <c r="H142" s="85"/>
      <c r="K142" s="32"/>
    </row>
    <row r="143" spans="2:11" ht="15.75" customHeight="1">
      <c r="B143" s="83"/>
      <c r="C143" s="89" t="s">
        <v>32</v>
      </c>
      <c r="D143" s="90"/>
      <c r="E143" s="91"/>
      <c r="F143" s="84"/>
      <c r="G143" s="84"/>
      <c r="H143" s="85"/>
    </row>
    <row r="144" spans="2:11" ht="16.5" customHeight="1">
      <c r="B144" s="83"/>
      <c r="C144" s="591"/>
      <c r="D144" s="571"/>
      <c r="E144" s="571"/>
      <c r="F144" s="84"/>
      <c r="G144" s="84"/>
      <c r="H144" s="85"/>
    </row>
    <row r="145" spans="2:11" ht="15.75" customHeight="1">
      <c r="B145" s="83"/>
      <c r="C145" s="94" t="s">
        <v>107</v>
      </c>
      <c r="D145" s="592" t="str">
        <f>IF(C144="","",VLOOKUP(C144,$A$274:$B$276,2,FALSE))</f>
        <v/>
      </c>
      <c r="E145" s="593"/>
      <c r="F145" s="116"/>
      <c r="G145" s="116"/>
      <c r="H145" s="117"/>
    </row>
    <row r="146" spans="2:11" ht="15.75" customHeight="1" thickBot="1">
      <c r="B146" s="83"/>
      <c r="C146" s="97" t="str">
        <f>C138</f>
        <v>Produzierte Energiemenge</v>
      </c>
      <c r="D146" s="98"/>
      <c r="E146" s="99" t="s">
        <v>30</v>
      </c>
      <c r="F146" s="173"/>
      <c r="G146" s="173"/>
      <c r="H146" s="174"/>
    </row>
    <row r="147" spans="2:11" ht="15.75" customHeight="1">
      <c r="B147" s="63"/>
      <c r="C147" s="125"/>
      <c r="D147" s="58"/>
      <c r="E147" s="122"/>
      <c r="F147" s="84"/>
      <c r="G147" s="84"/>
      <c r="H147" s="85"/>
    </row>
    <row r="148" spans="2:11" s="60" customFormat="1" ht="15.75" customHeight="1" thickBot="1">
      <c r="B148" s="86"/>
      <c r="C148" s="58" t="s">
        <v>561</v>
      </c>
      <c r="D148" s="58"/>
      <c r="E148" s="58"/>
      <c r="F148" s="84"/>
      <c r="G148" s="84"/>
      <c r="H148" s="85"/>
      <c r="K148" s="32"/>
    </row>
    <row r="149" spans="2:11" ht="15.75" customHeight="1">
      <c r="B149" s="83"/>
      <c r="C149" s="89" t="s">
        <v>32</v>
      </c>
      <c r="D149" s="90"/>
      <c r="E149" s="91"/>
      <c r="F149" s="84"/>
      <c r="G149" s="84"/>
      <c r="H149" s="85"/>
    </row>
    <row r="150" spans="2:11" ht="16.5" customHeight="1">
      <c r="B150" s="83"/>
      <c r="C150" s="591"/>
      <c r="D150" s="571"/>
      <c r="E150" s="571"/>
      <c r="F150" s="84"/>
      <c r="G150" s="84"/>
      <c r="H150" s="85"/>
    </row>
    <row r="151" spans="2:11" ht="15.75" customHeight="1">
      <c r="B151" s="83"/>
      <c r="C151" s="94" t="s">
        <v>107</v>
      </c>
      <c r="D151" s="592" t="str">
        <f>IF(C150="","",VLOOKUP(C150,$A$277:$B$277,2,FALSE))</f>
        <v/>
      </c>
      <c r="E151" s="593"/>
      <c r="F151" s="116"/>
      <c r="G151" s="116"/>
      <c r="H151" s="117"/>
    </row>
    <row r="152" spans="2:11" ht="15.75" customHeight="1" thickBot="1">
      <c r="B152" s="114"/>
      <c r="C152" s="97" t="str">
        <f>C138</f>
        <v>Produzierte Energiemenge</v>
      </c>
      <c r="D152" s="98"/>
      <c r="E152" s="99" t="s">
        <v>30</v>
      </c>
      <c r="F152" s="174"/>
      <c r="G152" s="174"/>
      <c r="H152" s="174"/>
    </row>
    <row r="153" spans="2:11" ht="15.75" customHeight="1">
      <c r="B153" s="33"/>
      <c r="C153" s="125"/>
      <c r="D153" s="58"/>
      <c r="E153" s="122"/>
      <c r="F153" s="78"/>
      <c r="G153" s="78"/>
      <c r="H153" s="79"/>
    </row>
    <row r="154" spans="2:11" ht="12.75" customHeight="1">
      <c r="F154" s="78"/>
      <c r="G154" s="78"/>
      <c r="H154" s="79"/>
    </row>
    <row r="155" spans="2:11" ht="15.6">
      <c r="B155" s="618" t="s">
        <v>617</v>
      </c>
      <c r="C155" s="618"/>
      <c r="F155" s="78"/>
      <c r="G155" s="78"/>
      <c r="H155" s="79"/>
    </row>
    <row r="156" spans="2:11" ht="24.9" customHeight="1">
      <c r="B156" s="616" t="s">
        <v>483</v>
      </c>
      <c r="C156" s="616"/>
      <c r="D156" s="616"/>
      <c r="E156" s="617"/>
      <c r="F156" s="78"/>
      <c r="G156" s="78"/>
      <c r="H156" s="79"/>
    </row>
    <row r="157" spans="2:11" ht="13.8" thickBot="1">
      <c r="F157" s="78"/>
      <c r="G157" s="78"/>
      <c r="H157" s="79"/>
    </row>
    <row r="158" spans="2:11" ht="20.100000000000001" customHeight="1" thickBot="1">
      <c r="B158" s="594" t="s">
        <v>148</v>
      </c>
      <c r="C158" s="595"/>
      <c r="D158" s="80"/>
      <c r="E158" s="81"/>
      <c r="F158" s="78"/>
      <c r="G158" s="78"/>
      <c r="H158" s="79"/>
    </row>
    <row r="159" spans="2:11">
      <c r="B159" s="121"/>
      <c r="C159" s="58"/>
      <c r="D159" s="58"/>
      <c r="E159" s="122"/>
      <c r="F159" s="78"/>
      <c r="G159" s="78"/>
      <c r="H159" s="79"/>
    </row>
    <row r="160" spans="2:11" s="60" customFormat="1" ht="15.75" customHeight="1" thickBot="1">
      <c r="B160" s="86"/>
      <c r="C160" s="126" t="s">
        <v>520</v>
      </c>
      <c r="D160" s="58"/>
      <c r="E160" s="58"/>
      <c r="F160" s="87"/>
      <c r="G160" s="87"/>
      <c r="H160" s="88"/>
      <c r="K160" s="32"/>
    </row>
    <row r="161" spans="2:11" ht="15.75" customHeight="1">
      <c r="B161" s="83"/>
      <c r="C161" s="89" t="s">
        <v>32</v>
      </c>
      <c r="D161" s="90"/>
      <c r="E161" s="91"/>
      <c r="F161" s="84"/>
      <c r="G161" s="84"/>
      <c r="H161" s="85"/>
    </row>
    <row r="162" spans="2:11" ht="16.5" customHeight="1">
      <c r="B162" s="83"/>
      <c r="C162" s="561" t="str">
        <f>'ANNEX 1 Emissionsfaktoren'!B22</f>
        <v>Strom-Mix Österreich</v>
      </c>
      <c r="D162" s="562"/>
      <c r="E162" s="562"/>
      <c r="F162" s="92" t="str">
        <f>IF($C162=$A$225,$A$225&amp;" "&amp;F$8,"")</f>
        <v>Strom-Mix Österreich 2017</v>
      </c>
      <c r="G162" s="92" t="str">
        <f>IF($C162=$A$225,$A$225&amp;" "&amp;G$8,"")</f>
        <v>Strom-Mix Österreich 2018</v>
      </c>
      <c r="H162" s="93" t="str">
        <f>IF($C162=$A$225,$A$225&amp;" "&amp;H$8,"")</f>
        <v>Strom-Mix Österreich 2019</v>
      </c>
    </row>
    <row r="163" spans="2:11" ht="15.75" customHeight="1">
      <c r="B163" s="83"/>
      <c r="C163" s="94" t="s">
        <v>107</v>
      </c>
      <c r="D163" s="592"/>
      <c r="E163" s="593"/>
      <c r="F163" s="95">
        <f>IF(F162="","",F$226)</f>
        <v>0.308</v>
      </c>
      <c r="G163" s="95">
        <f>IF(G162="","",G$226)</f>
        <v>0.308</v>
      </c>
      <c r="H163" s="96">
        <f>IF(H162="","",H$226)</f>
        <v>0.308</v>
      </c>
    </row>
    <row r="164" spans="2:11" ht="15.75" customHeight="1" thickBot="1">
      <c r="B164" s="114"/>
      <c r="C164" s="97" t="s">
        <v>562</v>
      </c>
      <c r="D164" s="98"/>
      <c r="E164" s="99" t="s">
        <v>30</v>
      </c>
      <c r="F164" s="173"/>
      <c r="G164" s="173"/>
      <c r="H164" s="174"/>
    </row>
    <row r="165" spans="2:11" ht="13.8" thickBot="1">
      <c r="F165" s="78"/>
      <c r="G165" s="78"/>
      <c r="H165" s="79"/>
    </row>
    <row r="166" spans="2:11" ht="20.100000000000001" customHeight="1" thickBot="1">
      <c r="B166" s="594" t="s">
        <v>139</v>
      </c>
      <c r="C166" s="595"/>
      <c r="D166" s="80"/>
      <c r="E166" s="81"/>
      <c r="F166" s="78"/>
      <c r="G166" s="78"/>
      <c r="H166" s="79"/>
    </row>
    <row r="167" spans="2:11">
      <c r="B167" s="63"/>
      <c r="C167" s="33"/>
      <c r="D167" s="33"/>
      <c r="E167" s="33"/>
      <c r="F167" s="78"/>
      <c r="G167" s="78"/>
      <c r="H167" s="79"/>
    </row>
    <row r="168" spans="2:11" s="60" customFormat="1" ht="15.75" customHeight="1" thickBot="1">
      <c r="B168" s="86"/>
      <c r="C168" s="126" t="s">
        <v>521</v>
      </c>
      <c r="D168" s="58"/>
      <c r="E168" s="58"/>
      <c r="F168" s="84"/>
      <c r="G168" s="84"/>
      <c r="H168" s="85"/>
      <c r="K168" s="32"/>
    </row>
    <row r="169" spans="2:11" ht="15.75" customHeight="1">
      <c r="B169" s="83"/>
      <c r="C169" s="89" t="s">
        <v>32</v>
      </c>
      <c r="D169" s="90"/>
      <c r="E169" s="91"/>
      <c r="F169" s="84"/>
      <c r="G169" s="84"/>
      <c r="H169" s="85"/>
    </row>
    <row r="170" spans="2:11" ht="16.5" customHeight="1">
      <c r="B170" s="83"/>
      <c r="C170" s="591"/>
      <c r="D170" s="571"/>
      <c r="E170" s="571"/>
      <c r="F170" s="84"/>
      <c r="G170" s="84"/>
      <c r="H170" s="85"/>
    </row>
    <row r="171" spans="2:11" ht="15.75" customHeight="1">
      <c r="B171" s="83"/>
      <c r="C171" s="94" t="s">
        <v>107</v>
      </c>
      <c r="D171" s="592" t="str">
        <f>IF(C170="","",IF(VLOOKUP(C170,$A$291:$B$294,2,FALSE)="","Berechnung in ANNEX 2",VLOOKUP(C170,$A$291:$B$294,2,FALSE)))</f>
        <v/>
      </c>
      <c r="E171" s="593"/>
      <c r="F171" s="116"/>
      <c r="G171" s="116"/>
      <c r="H171" s="117"/>
    </row>
    <row r="172" spans="2:11" ht="15.75" customHeight="1" thickBot="1">
      <c r="B172" s="83"/>
      <c r="C172" s="97" t="str">
        <f>$C$164</f>
        <v>Bereitgestellte Energiemenge</v>
      </c>
      <c r="D172" s="98"/>
      <c r="E172" s="99" t="s">
        <v>30</v>
      </c>
      <c r="F172" s="173"/>
      <c r="G172" s="173"/>
      <c r="H172" s="174"/>
    </row>
    <row r="173" spans="2:11" ht="15.75" customHeight="1">
      <c r="B173" s="63"/>
      <c r="C173" s="125"/>
      <c r="D173" s="58"/>
      <c r="E173" s="122"/>
      <c r="F173" s="84"/>
      <c r="G173" s="84"/>
      <c r="H173" s="85"/>
    </row>
    <row r="174" spans="2:11" s="60" customFormat="1" ht="15.75" customHeight="1" thickBot="1">
      <c r="B174" s="86"/>
      <c r="C174" s="126" t="s">
        <v>522</v>
      </c>
      <c r="D174" s="58"/>
      <c r="E174" s="58"/>
      <c r="F174" s="84"/>
      <c r="G174" s="84"/>
      <c r="H174" s="85"/>
      <c r="K174" s="32"/>
    </row>
    <row r="175" spans="2:11" ht="15.75" customHeight="1">
      <c r="B175" s="83"/>
      <c r="C175" s="89" t="s">
        <v>32</v>
      </c>
      <c r="D175" s="90"/>
      <c r="E175" s="91"/>
      <c r="F175" s="84"/>
      <c r="G175" s="84"/>
      <c r="H175" s="85"/>
    </row>
    <row r="176" spans="2:11" ht="16.5" customHeight="1">
      <c r="B176" s="83"/>
      <c r="C176" s="591"/>
      <c r="D176" s="571"/>
      <c r="E176" s="571"/>
      <c r="F176" s="84"/>
      <c r="G176" s="84"/>
      <c r="H176" s="85"/>
    </row>
    <row r="177" spans="2:8" ht="15.75" customHeight="1">
      <c r="B177" s="83"/>
      <c r="C177" s="94" t="s">
        <v>107</v>
      </c>
      <c r="D177" s="592" t="str">
        <f>IF(C176="","",IF(VLOOKUP(C176,$A$295:$B$297,2,FALSE)="","Berechnung in ANNEX 2",VLOOKUP(C176,$A$295:$B$297,2,FALSE)))</f>
        <v/>
      </c>
      <c r="E177" s="593"/>
      <c r="F177" s="116"/>
      <c r="G177" s="116"/>
      <c r="H177" s="117"/>
    </row>
    <row r="178" spans="2:8" ht="15.75" customHeight="1" thickBot="1">
      <c r="B178" s="114"/>
      <c r="C178" s="97" t="str">
        <f>$C$164</f>
        <v>Bereitgestellte Energiemenge</v>
      </c>
      <c r="D178" s="98"/>
      <c r="E178" s="99" t="s">
        <v>30</v>
      </c>
      <c r="F178" s="175"/>
      <c r="G178" s="175"/>
      <c r="H178" s="176"/>
    </row>
    <row r="179" spans="2:8" ht="15.75" customHeight="1"/>
    <row r="180" spans="2:8" ht="12.75" customHeight="1"/>
    <row r="181" spans="2:8" ht="15.6">
      <c r="B181" s="127" t="s">
        <v>350</v>
      </c>
    </row>
    <row r="182" spans="2:8" ht="13.8" thickBot="1"/>
    <row r="183" spans="2:8" ht="20.100000000000001" customHeight="1" thickBot="1">
      <c r="B183" s="128"/>
      <c r="C183" s="129" t="str">
        <f>Variablen!$B$21</f>
        <v>Bilanzrahmen Betrieb</v>
      </c>
      <c r="D183" s="80"/>
      <c r="E183" s="81"/>
      <c r="F183" s="130"/>
      <c r="G183" s="130"/>
      <c r="H183" s="131"/>
    </row>
    <row r="184" spans="2:8">
      <c r="B184" s="63"/>
      <c r="C184" s="33"/>
      <c r="D184" s="33"/>
      <c r="E184" s="33"/>
      <c r="F184" s="78"/>
      <c r="G184" s="78"/>
      <c r="H184" s="79"/>
    </row>
    <row r="185" spans="2:8" ht="13.8" thickBot="1">
      <c r="B185" s="63"/>
      <c r="C185" s="58" t="s">
        <v>301</v>
      </c>
      <c r="D185" s="33"/>
      <c r="E185" s="33"/>
      <c r="F185" s="78"/>
      <c r="G185" s="78"/>
      <c r="H185" s="79"/>
    </row>
    <row r="186" spans="2:8" ht="15.75" customHeight="1">
      <c r="B186" s="83"/>
      <c r="C186" s="132" t="s">
        <v>302</v>
      </c>
      <c r="D186" s="133"/>
      <c r="E186" s="91" t="s">
        <v>112</v>
      </c>
      <c r="F186" s="134">
        <f ca="1">SUM(F225*F226,SUMPRODUCT($B$227:$B$255,F$227:F$255))</f>
        <v>0</v>
      </c>
      <c r="G186" s="134">
        <f ca="1">SUM(G225*G226,SUMPRODUCT($B$227:$B$255,G$227:G$255))</f>
        <v>0</v>
      </c>
      <c r="H186" s="135">
        <f ca="1">SUM(H225*H226,SUMPRODUCT($B$227:$B$255,H$227:H$255))</f>
        <v>0</v>
      </c>
    </row>
    <row r="187" spans="2:8" ht="15.75" customHeight="1">
      <c r="B187" s="83"/>
      <c r="C187" s="136" t="s">
        <v>523</v>
      </c>
      <c r="D187" s="137"/>
      <c r="E187" s="138" t="s">
        <v>112</v>
      </c>
      <c r="F187" s="139">
        <f ca="1">SUM(F287*F288,SUMPRODUCT($B$291:$B$297,F$291:F$297))</f>
        <v>0</v>
      </c>
      <c r="G187" s="139">
        <f ca="1">SUM(G287*G288,SUMPRODUCT($B$291:$B$297,G$291:G$297))</f>
        <v>0</v>
      </c>
      <c r="H187" s="140">
        <f ca="1">SUM(H287*H288,SUMPRODUCT($B$291:$B$297,H$291:H$297))</f>
        <v>0</v>
      </c>
    </row>
    <row r="188" spans="2:8" ht="15.75" customHeight="1">
      <c r="B188" s="83"/>
      <c r="C188" s="141" t="s">
        <v>390</v>
      </c>
      <c r="D188" s="137"/>
      <c r="E188" s="142" t="s">
        <v>112</v>
      </c>
      <c r="F188" s="139">
        <f ca="1">F186-F187</f>
        <v>0</v>
      </c>
      <c r="G188" s="139">
        <f ca="1">G186-G187</f>
        <v>0</v>
      </c>
      <c r="H188" s="140">
        <f ca="1">H186-H187</f>
        <v>0</v>
      </c>
    </row>
    <row r="189" spans="2:8" ht="15.75" customHeight="1" thickBot="1">
      <c r="B189" s="114"/>
      <c r="C189" s="105" t="s">
        <v>303</v>
      </c>
      <c r="D189" s="143"/>
      <c r="E189" s="144" t="s">
        <v>147</v>
      </c>
      <c r="F189" s="145" t="str">
        <f>IF(AngabeNRF=1,F188/NRF,"keine Nettoraumfläche")</f>
        <v>keine Nettoraumfläche</v>
      </c>
      <c r="G189" s="145" t="str">
        <f>IF(AngabeNRF=1,G188/NRF,"keine Nettoraumfläche")</f>
        <v>keine Nettoraumfläche</v>
      </c>
      <c r="H189" s="146" t="str">
        <f>IF(AngabeNRF=1,H188/NRF,"keine Nettoraumfläche")</f>
        <v>keine Nettoraumfläche</v>
      </c>
    </row>
    <row r="190" spans="2:8" ht="13.8" thickBot="1"/>
    <row r="191" spans="2:8" ht="15.75" customHeight="1" thickBot="1">
      <c r="B191" s="613" t="s">
        <v>541</v>
      </c>
      <c r="C191" s="614"/>
      <c r="D191" s="614"/>
      <c r="E191" s="615"/>
      <c r="F191" s="177" t="s">
        <v>388</v>
      </c>
      <c r="G191" s="177" t="s">
        <v>388</v>
      </c>
      <c r="H191" s="177" t="s">
        <v>388</v>
      </c>
    </row>
    <row r="192" spans="2:8" ht="27" customHeight="1">
      <c r="B192" s="607" t="s">
        <v>543</v>
      </c>
      <c r="C192" s="607"/>
      <c r="D192" s="607"/>
      <c r="E192" s="608"/>
      <c r="F192" s="82"/>
      <c r="G192" s="82"/>
      <c r="H192" s="82"/>
    </row>
    <row r="193" spans="2:8" ht="13.8" thickBot="1"/>
    <row r="194" spans="2:8" ht="20.100000000000001" customHeight="1" thickBot="1">
      <c r="B194" s="594" t="str">
        <f>Variablen!$B$22</f>
        <v>Bilanzrahmen Betrieb und Konstruktion</v>
      </c>
      <c r="C194" s="596"/>
      <c r="D194" s="80"/>
      <c r="E194" s="147"/>
      <c r="F194" s="130"/>
      <c r="G194" s="130"/>
      <c r="H194" s="131"/>
    </row>
    <row r="195" spans="2:8">
      <c r="B195" s="63"/>
      <c r="C195" s="33"/>
      <c r="D195" s="33"/>
      <c r="E195" s="64"/>
      <c r="F195" s="78"/>
      <c r="G195" s="78"/>
      <c r="H195" s="79"/>
    </row>
    <row r="196" spans="2:8" ht="13.8" thickBot="1">
      <c r="B196" s="63"/>
      <c r="C196" s="58" t="s">
        <v>389</v>
      </c>
      <c r="D196" s="33"/>
      <c r="E196" s="64"/>
      <c r="F196" s="78"/>
      <c r="G196" s="78"/>
      <c r="H196" s="79"/>
    </row>
    <row r="197" spans="2:8" ht="25.5" customHeight="1">
      <c r="B197" s="83"/>
      <c r="C197" s="565" t="s">
        <v>540</v>
      </c>
      <c r="D197" s="566"/>
      <c r="E197" s="148" t="s">
        <v>112</v>
      </c>
      <c r="F197" s="149" t="str">
        <f>IF(BBK=0,Variablen!$B$21,IF(AngabeLCA=1,Projektdaten!$E$15/(2050-F$8+1),"bitte in Projektdaten eintragen"))</f>
        <v>Bilanzrahmen Betrieb</v>
      </c>
      <c r="G197" s="149" t="str">
        <f>IF(BBK=0,Variablen!$B$21,IF(AngabeLCA=1,Projektdaten!$E$15/(2050-G$8+1),"bitte in Projektdaten eintragen"))</f>
        <v>Bilanzrahmen Betrieb</v>
      </c>
      <c r="H197" s="150" t="str">
        <f>IF(BBK=0,Variablen!$B$21,IF(AngabeLCA=1,Projektdaten!$E$15/(2050-H$8+1),"bitte in Projektdaten eintragen"))</f>
        <v>Bilanzrahmen Betrieb</v>
      </c>
    </row>
    <row r="198" spans="2:8" ht="29.25" customHeight="1" thickBot="1">
      <c r="B198" s="114"/>
      <c r="C198" s="588" t="s">
        <v>539</v>
      </c>
      <c r="D198" s="589"/>
      <c r="E198" s="151" t="s">
        <v>112</v>
      </c>
      <c r="F198" s="152" t="str">
        <f>IF(ISNUMBER(F197),F188+F197,Variablen!$B$21)</f>
        <v>Bilanzrahmen Betrieb</v>
      </c>
      <c r="G198" s="152" t="str">
        <f>IF(ISNUMBER(G197),G188+G197,Variablen!$B$21)</f>
        <v>Bilanzrahmen Betrieb</v>
      </c>
      <c r="H198" s="153" t="str">
        <f>IF(ISNUMBER(H197),H188+H197,Variablen!$B$21)</f>
        <v>Bilanzrahmen Betrieb</v>
      </c>
    </row>
    <row r="199" spans="2:8" ht="15.75" customHeight="1"/>
    <row r="200" spans="2:8" ht="12.75" customHeight="1"/>
    <row r="201" spans="2:8" ht="15.6">
      <c r="B201" s="127" t="s">
        <v>310</v>
      </c>
    </row>
    <row r="203" spans="2:8">
      <c r="B203" s="32" t="s">
        <v>609</v>
      </c>
    </row>
    <row r="204" spans="2:8" ht="13.8" thickBot="1"/>
    <row r="205" spans="2:8" ht="20.100000000000001" customHeight="1" outlineLevel="1" thickBot="1">
      <c r="B205" s="128"/>
      <c r="C205" s="129" t="s">
        <v>315</v>
      </c>
      <c r="D205" s="80"/>
      <c r="E205" s="81"/>
      <c r="F205" s="69"/>
      <c r="G205" s="69"/>
      <c r="H205" s="69"/>
    </row>
    <row r="206" spans="2:8" ht="13.5" customHeight="1" outlineLevel="1" thickBot="1">
      <c r="B206" s="154"/>
      <c r="C206" s="155"/>
      <c r="D206" s="156"/>
      <c r="E206" s="156"/>
      <c r="F206" s="79"/>
      <c r="G206" s="79"/>
      <c r="H206" s="79"/>
    </row>
    <row r="207" spans="2:8" ht="27.75" customHeight="1" outlineLevel="1">
      <c r="B207" s="63"/>
      <c r="C207" s="605" t="s">
        <v>544</v>
      </c>
      <c r="D207" s="606"/>
      <c r="E207" s="606"/>
      <c r="F207" s="157" t="str">
        <f ca="1">IF(F188&lt;0,Variablen!$B$37,Variablen!$B$38)</f>
        <v>Anforderung nicht erfüllt</v>
      </c>
      <c r="G207" s="157" t="str">
        <f ca="1">IF(G188&lt;0,Variablen!$B$37,Variablen!$B$38)</f>
        <v>Anforderung nicht erfüllt</v>
      </c>
      <c r="H207" s="157" t="str">
        <f ca="1">IF(H188&lt;0,Variablen!$B$37,Variablen!$B$38)</f>
        <v>Anforderung nicht erfüllt</v>
      </c>
    </row>
    <row r="208" spans="2:8" ht="15.75" customHeight="1" outlineLevel="1">
      <c r="B208" s="63"/>
      <c r="C208" s="489" t="s">
        <v>546</v>
      </c>
      <c r="D208" s="490"/>
      <c r="E208" s="490"/>
      <c r="F208" s="178"/>
      <c r="G208" s="178"/>
      <c r="H208" s="178"/>
    </row>
    <row r="209" spans="1:8" ht="15.75" customHeight="1" outlineLevel="1">
      <c r="B209" s="63"/>
      <c r="C209" s="541" t="s">
        <v>316</v>
      </c>
      <c r="D209" s="542"/>
      <c r="E209" s="142" t="s">
        <v>34</v>
      </c>
      <c r="F209" s="158">
        <f ca="1">IF(SUM(F$305:F$307,F$262:F$265)&gt;0,SUM(F$305:F$307)/SUM(F$305:F$307,F$262:F$265),0)</f>
        <v>0</v>
      </c>
      <c r="G209" s="158">
        <f ca="1">IF(SUM(G$305:G$307,G$262:G$265)&gt;0,SUM(G$305:G$307)/SUM(G$305:G$307,G$262:G$265),0)</f>
        <v>0</v>
      </c>
      <c r="H209" s="158">
        <f ca="1">IF(SUM(H$305:H$307,H$262:H$265)&gt;0,SUM(H$305:H$307)/SUM(H$305:H$307,H$262:H$265),0)</f>
        <v>0</v>
      </c>
    </row>
    <row r="210" spans="1:8" ht="15.75" customHeight="1" outlineLevel="1">
      <c r="B210" s="63"/>
      <c r="C210" s="489" t="s">
        <v>317</v>
      </c>
      <c r="D210" s="490"/>
      <c r="E210" s="142" t="s">
        <v>34</v>
      </c>
      <c r="F210" s="158" t="str">
        <f>IF(F212&gt;0,F211/F212,"")</f>
        <v/>
      </c>
      <c r="G210" s="158" t="str">
        <f>IF(G212&gt;0,G211/G212,"")</f>
        <v/>
      </c>
      <c r="H210" s="158" t="str">
        <f>IF(H212&gt;0,H211/H212,"")</f>
        <v/>
      </c>
    </row>
    <row r="211" spans="1:8" outlineLevel="1">
      <c r="B211" s="63"/>
      <c r="C211" s="601" t="s">
        <v>318</v>
      </c>
      <c r="D211" s="602"/>
      <c r="E211" s="142" t="s">
        <v>320</v>
      </c>
      <c r="F211" s="179"/>
      <c r="G211" s="179"/>
      <c r="H211" s="179"/>
    </row>
    <row r="212" spans="1:8" ht="13.8" outlineLevel="1" thickBot="1">
      <c r="B212" s="63"/>
      <c r="C212" s="603" t="s">
        <v>319</v>
      </c>
      <c r="D212" s="604"/>
      <c r="E212" s="159" t="s">
        <v>320</v>
      </c>
      <c r="F212" s="180"/>
      <c r="G212" s="180"/>
      <c r="H212" s="180"/>
    </row>
    <row r="213" spans="1:8" ht="13.8" outlineLevel="1" thickBot="1">
      <c r="B213" s="63"/>
      <c r="C213" s="58"/>
      <c r="D213" s="58"/>
      <c r="E213" s="160"/>
      <c r="F213" s="79"/>
      <c r="G213" s="79"/>
      <c r="H213" s="79"/>
    </row>
    <row r="214" spans="1:8" ht="27.75" customHeight="1" outlineLevel="1" thickBot="1">
      <c r="B214" s="114"/>
      <c r="C214" s="598" t="s">
        <v>575</v>
      </c>
      <c r="D214" s="599"/>
      <c r="E214" s="600"/>
      <c r="F214" s="161" t="str">
        <f ca="1">IF(AND(F207=Variablen!$B$37,F208=Variablen!$B$37,F209&gt;0,F210&lt;&gt;""),"JA","NEIN")</f>
        <v>NEIN</v>
      </c>
      <c r="G214" s="161" t="str">
        <f ca="1">IF(AND(G207=Variablen!$B$37,G208=Variablen!$B$37,G209&gt;0,G210&lt;&gt;""),"JA","NEIN")</f>
        <v>NEIN</v>
      </c>
      <c r="H214" s="161" t="str">
        <f ca="1">IF(AND(H207=Variablen!$B$37,H208=Variablen!$B$37,H209&gt;0,H210&lt;&gt;""),"JA","NEIN")</f>
        <v>NEIN</v>
      </c>
    </row>
    <row r="216" spans="1:8" ht="27.75" hidden="1" customHeight="1" thickBot="1">
      <c r="B216" s="114"/>
      <c r="C216" s="598" t="s">
        <v>576</v>
      </c>
      <c r="D216" s="599"/>
      <c r="E216" s="600"/>
      <c r="F216" s="162" t="str">
        <f>IF(F198&lt;=0,"JA","NEIN")</f>
        <v>NEIN</v>
      </c>
      <c r="G216" s="162" t="str">
        <f>IF(G198&lt;=0,"JA","NEIN")</f>
        <v>NEIN</v>
      </c>
      <c r="H216" s="161" t="str">
        <f>IF(H198&lt;=0,"JA","NEIN")</f>
        <v>NEIN</v>
      </c>
    </row>
    <row r="218" spans="1:8" hidden="1" outlineLevel="1">
      <c r="A218" s="70" t="s">
        <v>453</v>
      </c>
    </row>
    <row r="219" spans="1:8" hidden="1" outlineLevel="1"/>
    <row r="220" spans="1:8" hidden="1" outlineLevel="1">
      <c r="A220" s="32" t="s">
        <v>234</v>
      </c>
      <c r="B220" s="32" t="s">
        <v>365</v>
      </c>
      <c r="C220" s="32" t="s">
        <v>366</v>
      </c>
      <c r="D220" s="32" t="s">
        <v>433</v>
      </c>
      <c r="E220" s="32" t="s">
        <v>434</v>
      </c>
    </row>
    <row r="221" spans="1:8" hidden="1" outlineLevel="1"/>
    <row r="222" spans="1:8" ht="15.6" hidden="1" outlineLevel="1">
      <c r="A222" s="163" t="str">
        <f>$B$11</f>
        <v>Von außerhalb zugeführte Endenergie</v>
      </c>
    </row>
    <row r="223" spans="1:8" ht="15" hidden="1" outlineLevel="1">
      <c r="A223" s="164"/>
    </row>
    <row r="224" spans="1:8" hidden="1" outlineLevel="1">
      <c r="A224" s="47" t="s">
        <v>148</v>
      </c>
    </row>
    <row r="225" spans="1:8" hidden="1" outlineLevel="1">
      <c r="A225" s="32" t="str">
        <f>'ANNEX 1 Emissionsfaktoren'!B22</f>
        <v>Strom-Mix Österreich</v>
      </c>
      <c r="C225" s="32" t="s">
        <v>361</v>
      </c>
      <c r="D225" s="165">
        <f>'ANNEX 1 Emissionsfaktoren'!E22</f>
        <v>0</v>
      </c>
      <c r="E225" s="32" t="str">
        <f>'ANNEX 1 Emissionsfaktoren'!F22</f>
        <v>Scope 2</v>
      </c>
      <c r="F225" s="166">
        <f ca="1">SUMIF($C$20:$E$66,$A225,F$22:F$68)</f>
        <v>0</v>
      </c>
      <c r="G225" s="166">
        <f ca="1">SUMIF($C$20:$E$66,$A225,G$22:G$68)</f>
        <v>0</v>
      </c>
      <c r="H225" s="166">
        <f ca="1">SUMIF($C$20:$E$66,$A225,H$22:H$68)</f>
        <v>0</v>
      </c>
    </row>
    <row r="226" spans="1:8" hidden="1" outlineLevel="1">
      <c r="A226" s="32" t="s">
        <v>444</v>
      </c>
      <c r="D226" s="165"/>
      <c r="F226" s="73">
        <f>VLOOKUP($A$225&amp;" "&amp;F$8,'ANNEX 1 Emissionsfaktoren'!$B$35:$D$71,COLUMNS('ANNEX 1 Emissionsfaktoren'!$B:$D),FALSE)</f>
        <v>0.308</v>
      </c>
      <c r="G226" s="73">
        <f>VLOOKUP($A$225&amp;" "&amp;G$8,'ANNEX 1 Emissionsfaktoren'!$B$35:$D$71,COLUMNS('ANNEX 1 Emissionsfaktoren'!$B:$D),FALSE)</f>
        <v>0.308</v>
      </c>
      <c r="H226" s="73">
        <f>VLOOKUP($A$225&amp;" "&amp;H$8,'ANNEX 1 Emissionsfaktoren'!$B$35:$D$71,COLUMNS('ANNEX 1 Emissionsfaktoren'!$B:$D),FALSE)</f>
        <v>0.308</v>
      </c>
    </row>
    <row r="227" spans="1:8" hidden="1" outlineLevel="1">
      <c r="A227" s="32" t="str">
        <f>'ANNEX 1 Emissionsfaktoren'!B23</f>
        <v>Ökostrom-Mix 1 (anbieterspezifisch)</v>
      </c>
      <c r="B227" s="32" t="str">
        <f>'ANNEX 1 Emissionsfaktoren'!D23</f>
        <v/>
      </c>
      <c r="C227" s="32" t="str">
        <f>'ANNEX 1 Emissionsfaktoren'!G23</f>
        <v/>
      </c>
      <c r="D227" s="165">
        <f>'ANNEX 1 Emissionsfaktoren'!E23</f>
        <v>1</v>
      </c>
      <c r="E227" s="32" t="str">
        <f>'ANNEX 1 Emissionsfaktoren'!F23</f>
        <v>Scope 2</v>
      </c>
      <c r="F227" s="166">
        <f ca="1">SUMIF($C$20:$E$66,$A227,F$22:F$68)</f>
        <v>0</v>
      </c>
      <c r="G227" s="166">
        <f ca="1">SUMIF($C$20:$E$66,$A227,G$22:G$68)</f>
        <v>0</v>
      </c>
      <c r="H227" s="166">
        <f ca="1">SUMIF($C$20:$E$66,$A227,H$22:H$68)</f>
        <v>0</v>
      </c>
    </row>
    <row r="228" spans="1:8" hidden="1" outlineLevel="1">
      <c r="A228" s="32" t="str">
        <f>'ANNEX 1 Emissionsfaktoren'!B24</f>
        <v>Ökostrom-Mix 2 (anbieterspezifisch)</v>
      </c>
      <c r="B228" s="32" t="str">
        <f>'ANNEX 1 Emissionsfaktoren'!D24</f>
        <v/>
      </c>
      <c r="C228" s="32" t="str">
        <f>'ANNEX 1 Emissionsfaktoren'!G24</f>
        <v/>
      </c>
      <c r="D228" s="165">
        <f>'ANNEX 1 Emissionsfaktoren'!E24</f>
        <v>1</v>
      </c>
      <c r="E228" s="32" t="str">
        <f>'ANNEX 1 Emissionsfaktoren'!F24</f>
        <v>Scope 2</v>
      </c>
      <c r="F228" s="166">
        <f t="shared" ref="F228:H235" ca="1" si="0">SUMIF($C$20:$E$66,$A228,F$22:F$68)</f>
        <v>0</v>
      </c>
      <c r="G228" s="166">
        <f t="shared" ca="1" si="0"/>
        <v>0</v>
      </c>
      <c r="H228" s="166">
        <f t="shared" ca="1" si="0"/>
        <v>0</v>
      </c>
    </row>
    <row r="229" spans="1:8" hidden="1" outlineLevel="1">
      <c r="A229" s="32" t="str">
        <f>'ANNEX 1 Emissionsfaktoren'!B25</f>
        <v>Ökostrom-Mix 3 (anbieterspezifisch)</v>
      </c>
      <c r="B229" s="32" t="str">
        <f>'ANNEX 1 Emissionsfaktoren'!D25</f>
        <v/>
      </c>
      <c r="C229" s="32" t="str">
        <f>'ANNEX 1 Emissionsfaktoren'!G25</f>
        <v/>
      </c>
      <c r="D229" s="165">
        <f>'ANNEX 1 Emissionsfaktoren'!E25</f>
        <v>1</v>
      </c>
      <c r="E229" s="32" t="str">
        <f>'ANNEX 1 Emissionsfaktoren'!F25</f>
        <v>Scope 2</v>
      </c>
      <c r="F229" s="166">
        <f t="shared" ca="1" si="0"/>
        <v>0</v>
      </c>
      <c r="G229" s="166">
        <f t="shared" ca="1" si="0"/>
        <v>0</v>
      </c>
      <c r="H229" s="166">
        <f t="shared" ca="1" si="0"/>
        <v>0</v>
      </c>
    </row>
    <row r="230" spans="1:8" hidden="1" outlineLevel="1">
      <c r="A230" s="32" t="str">
        <f>'ANNEX 1 Emissionsfaktoren'!B26</f>
        <v>Strom-Mix 1 (anbieterspezifisch)</v>
      </c>
      <c r="B230" s="32" t="str">
        <f>'ANNEX 1 Emissionsfaktoren'!D26</f>
        <v/>
      </c>
      <c r="C230" s="32" t="str">
        <f>'ANNEX 1 Emissionsfaktoren'!G26</f>
        <v/>
      </c>
      <c r="D230" s="165">
        <f>'ANNEX 1 Emissionsfaktoren'!E26</f>
        <v>0</v>
      </c>
      <c r="E230" s="32" t="str">
        <f>'ANNEX 1 Emissionsfaktoren'!F26</f>
        <v>Scope 2</v>
      </c>
      <c r="F230" s="166">
        <f t="shared" ca="1" si="0"/>
        <v>0</v>
      </c>
      <c r="G230" s="166">
        <f t="shared" ca="1" si="0"/>
        <v>0</v>
      </c>
      <c r="H230" s="166">
        <f t="shared" ca="1" si="0"/>
        <v>0</v>
      </c>
    </row>
    <row r="231" spans="1:8" hidden="1" outlineLevel="1">
      <c r="A231" s="32" t="str">
        <f>'ANNEX 1 Emissionsfaktoren'!B27</f>
        <v>Strom-Mix 2 (anbieterspezifisch)</v>
      </c>
      <c r="B231" s="32" t="str">
        <f>'ANNEX 1 Emissionsfaktoren'!D27</f>
        <v/>
      </c>
      <c r="C231" s="32" t="str">
        <f>'ANNEX 1 Emissionsfaktoren'!G27</f>
        <v/>
      </c>
      <c r="D231" s="165">
        <f>'ANNEX 1 Emissionsfaktoren'!E27</f>
        <v>0</v>
      </c>
      <c r="E231" s="32" t="str">
        <f>'ANNEX 1 Emissionsfaktoren'!F27</f>
        <v>Scope 2</v>
      </c>
      <c r="F231" s="166">
        <f t="shared" ca="1" si="0"/>
        <v>0</v>
      </c>
      <c r="G231" s="166">
        <f t="shared" ca="1" si="0"/>
        <v>0</v>
      </c>
      <c r="H231" s="166">
        <f t="shared" ca="1" si="0"/>
        <v>0</v>
      </c>
    </row>
    <row r="232" spans="1:8" hidden="1" outlineLevel="1">
      <c r="A232" s="32" t="str">
        <f>'ANNEX 1 Emissionsfaktoren'!B28</f>
        <v>Strom-Mix 3 (anbieterspezifisch)</v>
      </c>
      <c r="B232" s="32" t="str">
        <f>'ANNEX 1 Emissionsfaktoren'!D28</f>
        <v/>
      </c>
      <c r="C232" s="32" t="str">
        <f>'ANNEX 1 Emissionsfaktoren'!G28</f>
        <v/>
      </c>
      <c r="D232" s="165">
        <f>'ANNEX 1 Emissionsfaktoren'!E28</f>
        <v>0</v>
      </c>
      <c r="E232" s="32" t="str">
        <f>'ANNEX 1 Emissionsfaktoren'!F28</f>
        <v>Scope 2</v>
      </c>
      <c r="F232" s="166">
        <f t="shared" ca="1" si="0"/>
        <v>0</v>
      </c>
      <c r="G232" s="166">
        <f t="shared" ca="1" si="0"/>
        <v>0</v>
      </c>
      <c r="H232" s="166">
        <f t="shared" ca="1" si="0"/>
        <v>0</v>
      </c>
    </row>
    <row r="233" spans="1:8" hidden="1" outlineLevel="1">
      <c r="A233" s="32" t="str">
        <f>'ANNEX 1 Emissionsfaktoren'!B29</f>
        <v>Emissionsfaktor 1 (projektspezifisch)</v>
      </c>
      <c r="B233" s="32" t="str">
        <f>'ANNEX 1 Emissionsfaktoren'!D29</f>
        <v/>
      </c>
      <c r="C233" s="32" t="str">
        <f>'ANNEX 1 Emissionsfaktoren'!G29</f>
        <v/>
      </c>
      <c r="D233" s="165">
        <f>'ANNEX 1 Emissionsfaktoren'!E29</f>
        <v>0</v>
      </c>
      <c r="E233" s="32" t="str">
        <f>'ANNEX 1 Emissionsfaktoren'!F29</f>
        <v>Scope 2</v>
      </c>
      <c r="F233" s="166">
        <f t="shared" ca="1" si="0"/>
        <v>0</v>
      </c>
      <c r="G233" s="166">
        <f t="shared" ca="1" si="0"/>
        <v>0</v>
      </c>
      <c r="H233" s="166">
        <f t="shared" ca="1" si="0"/>
        <v>0</v>
      </c>
    </row>
    <row r="234" spans="1:8" hidden="1" outlineLevel="1">
      <c r="A234" s="32" t="str">
        <f>'ANNEX 1 Emissionsfaktoren'!B30</f>
        <v>Emissionsfaktor 2 (projektspezifisch)</v>
      </c>
      <c r="B234" s="32" t="str">
        <f>'ANNEX 1 Emissionsfaktoren'!D30</f>
        <v/>
      </c>
      <c r="C234" s="32" t="str">
        <f>'ANNEX 1 Emissionsfaktoren'!G30</f>
        <v/>
      </c>
      <c r="D234" s="165">
        <f>'ANNEX 1 Emissionsfaktoren'!E30</f>
        <v>0</v>
      </c>
      <c r="E234" s="32" t="str">
        <f>'ANNEX 1 Emissionsfaktoren'!F30</f>
        <v>Scope 2</v>
      </c>
      <c r="F234" s="166">
        <f t="shared" ca="1" si="0"/>
        <v>0</v>
      </c>
      <c r="G234" s="166">
        <f t="shared" ca="1" si="0"/>
        <v>0</v>
      </c>
      <c r="H234" s="166">
        <f t="shared" ca="1" si="0"/>
        <v>0</v>
      </c>
    </row>
    <row r="235" spans="1:8" hidden="1" outlineLevel="1">
      <c r="A235" s="32" t="str">
        <f>'ANNEX 1 Emissionsfaktoren'!B31</f>
        <v>Emissionsfaktor 3 (projektspezifisch)</v>
      </c>
      <c r="B235" s="32" t="str">
        <f>'ANNEX 1 Emissionsfaktoren'!D31</f>
        <v/>
      </c>
      <c r="C235" s="32" t="str">
        <f>'ANNEX 1 Emissionsfaktoren'!G31</f>
        <v/>
      </c>
      <c r="D235" s="165">
        <f>'ANNEX 1 Emissionsfaktoren'!E31</f>
        <v>0</v>
      </c>
      <c r="E235" s="32" t="str">
        <f>'ANNEX 1 Emissionsfaktoren'!F31</f>
        <v>Scope 2</v>
      </c>
      <c r="F235" s="166">
        <f t="shared" ca="1" si="0"/>
        <v>0</v>
      </c>
      <c r="G235" s="166">
        <f t="shared" ca="1" si="0"/>
        <v>0</v>
      </c>
      <c r="H235" s="166">
        <f t="shared" ca="1" si="0"/>
        <v>0</v>
      </c>
    </row>
    <row r="236" spans="1:8" hidden="1" outlineLevel="1">
      <c r="F236" s="166"/>
      <c r="G236" s="166"/>
      <c r="H236" s="166"/>
    </row>
    <row r="237" spans="1:8" hidden="1" outlineLevel="1">
      <c r="A237" s="47" t="s">
        <v>139</v>
      </c>
      <c r="F237" s="166"/>
      <c r="G237" s="166"/>
      <c r="H237" s="166"/>
    </row>
    <row r="238" spans="1:8" hidden="1" outlineLevel="1">
      <c r="A238" s="75" t="str">
        <f>'ANNEX 1 Emissionsfaktoren'!B83</f>
        <v>Endenergie aus Hackschnitzeln</v>
      </c>
      <c r="B238" s="32">
        <f>'ANNEX 1 Emissionsfaktoren'!D83</f>
        <v>7.4790000000000004E-3</v>
      </c>
      <c r="C238" s="32" t="str">
        <f>'ANNEX 1 Emissionsfaktoren'!G83</f>
        <v>ÖKOBAUDAT-Datenbank</v>
      </c>
      <c r="D238" s="165">
        <f>'ANNEX 1 Emissionsfaktoren'!E83</f>
        <v>1</v>
      </c>
      <c r="E238" s="165" t="str">
        <f>'ANNEX 1 Emissionsfaktoren'!F83</f>
        <v>Scope 1</v>
      </c>
      <c r="F238" s="166">
        <f ca="1">SUMIF($C$78:$E$124,$A238,F$80:F$126)</f>
        <v>0</v>
      </c>
      <c r="G238" s="166">
        <f ca="1">SUMIF($C$78:$E$124,$A238,G$80:G$126)</f>
        <v>0</v>
      </c>
      <c r="H238" s="166">
        <f ca="1">SUMIF($C$78:$E$124,$A238,H$80:H$126)</f>
        <v>0</v>
      </c>
    </row>
    <row r="239" spans="1:8" hidden="1" outlineLevel="1">
      <c r="A239" s="75" t="str">
        <f>'ANNEX 1 Emissionsfaktoren'!B84</f>
        <v>Endenergie aus Holzpellets</v>
      </c>
      <c r="B239" s="32">
        <f>'ANNEX 1 Emissionsfaktoren'!D84</f>
        <v>2.1080000000000002E-2</v>
      </c>
      <c r="C239" s="32" t="str">
        <f>'ANNEX 1 Emissionsfaktoren'!G84</f>
        <v>ÖKOBAUDAT-Datenbank</v>
      </c>
      <c r="D239" s="165">
        <f>'ANNEX 1 Emissionsfaktoren'!E84</f>
        <v>1</v>
      </c>
      <c r="E239" s="165" t="str">
        <f>'ANNEX 1 Emissionsfaktoren'!F84</f>
        <v>Scope 1</v>
      </c>
      <c r="F239" s="166">
        <f t="shared" ref="F239:H255" ca="1" si="1">SUMIF($C$78:$E$124,$A239,F$80:F$126)</f>
        <v>0</v>
      </c>
      <c r="G239" s="166">
        <f t="shared" ca="1" si="1"/>
        <v>0</v>
      </c>
      <c r="H239" s="166">
        <f t="shared" ca="1" si="1"/>
        <v>0</v>
      </c>
    </row>
    <row r="240" spans="1:8" hidden="1" outlineLevel="1">
      <c r="A240" s="167" t="str">
        <f>'ANNEX 1 Emissionsfaktoren'!B85</f>
        <v>Endenergie aus Biogas-Mix Deutschland Brennwert</v>
      </c>
      <c r="B240" s="32">
        <f>'ANNEX 1 Emissionsfaktoren'!D85</f>
        <v>0</v>
      </c>
      <c r="C240" s="32" t="str">
        <f>'ANNEX 1 Emissionsfaktoren'!G85</f>
        <v>GaBi-Datenbank</v>
      </c>
      <c r="D240" s="165">
        <f>'ANNEX 1 Emissionsfaktoren'!E85</f>
        <v>1</v>
      </c>
      <c r="E240" s="165" t="str">
        <f>'ANNEX 1 Emissionsfaktoren'!F85</f>
        <v>Scope 1</v>
      </c>
      <c r="F240" s="166">
        <f t="shared" ca="1" si="1"/>
        <v>0</v>
      </c>
      <c r="G240" s="166">
        <f t="shared" ca="1" si="1"/>
        <v>0</v>
      </c>
      <c r="H240" s="166">
        <f t="shared" ca="1" si="1"/>
        <v>0</v>
      </c>
    </row>
    <row r="241" spans="1:8" hidden="1" outlineLevel="1">
      <c r="A241" s="167" t="str">
        <f>'ANNEX 1 Emissionsfaktoren'!B86</f>
        <v>Endenergie aus Biogas-Mix Deutschland Niedertemperatur</v>
      </c>
      <c r="B241" s="32">
        <f>'ANNEX 1 Emissionsfaktoren'!D86</f>
        <v>0</v>
      </c>
      <c r="C241" s="32" t="str">
        <f>'ANNEX 1 Emissionsfaktoren'!G86</f>
        <v>GaBi-Datenbank</v>
      </c>
      <c r="D241" s="165">
        <f>'ANNEX 1 Emissionsfaktoren'!E86</f>
        <v>1</v>
      </c>
      <c r="E241" s="165" t="str">
        <f>'ANNEX 1 Emissionsfaktoren'!F86</f>
        <v>Scope 1</v>
      </c>
      <c r="F241" s="166">
        <f t="shared" ca="1" si="1"/>
        <v>0</v>
      </c>
      <c r="G241" s="166">
        <f t="shared" ca="1" si="1"/>
        <v>0</v>
      </c>
      <c r="H241" s="166">
        <f t="shared" ca="1" si="1"/>
        <v>0</v>
      </c>
    </row>
    <row r="242" spans="1:8" hidden="1" outlineLevel="1">
      <c r="A242" s="168" t="str">
        <f>'ANNEX 1 Emissionsfaktoren'!B87</f>
        <v>Endenergie aus Gas Brennwert</v>
      </c>
      <c r="B242" s="32">
        <f>'ANNEX 1 Emissionsfaktoren'!D87</f>
        <v>0.23899999999999999</v>
      </c>
      <c r="C242" s="32" t="str">
        <f>'ANNEX 1 Emissionsfaktoren'!G87</f>
        <v>ÖGNI v2020</v>
      </c>
      <c r="D242" s="165">
        <f>'ANNEX 1 Emissionsfaktoren'!E87</f>
        <v>0</v>
      </c>
      <c r="E242" s="165" t="str">
        <f>'ANNEX 1 Emissionsfaktoren'!F87</f>
        <v>Scope 1</v>
      </c>
      <c r="F242" s="166">
        <f t="shared" ca="1" si="1"/>
        <v>0</v>
      </c>
      <c r="G242" s="166">
        <f t="shared" ca="1" si="1"/>
        <v>0</v>
      </c>
      <c r="H242" s="166">
        <f t="shared" ca="1" si="1"/>
        <v>0</v>
      </c>
    </row>
    <row r="243" spans="1:8" hidden="1" outlineLevel="1">
      <c r="A243" s="169" t="str">
        <f>'ANNEX 1 Emissionsfaktoren'!B88</f>
        <v>Endenergie aus Gas Niedertemperatur</v>
      </c>
      <c r="B243" s="32">
        <f>'ANNEX 1 Emissionsfaktoren'!D88</f>
        <v>0.23899999999999999</v>
      </c>
      <c r="C243" s="32" t="str">
        <f>'ANNEX 1 Emissionsfaktoren'!G88</f>
        <v>ÖGNI v2020</v>
      </c>
      <c r="D243" s="165">
        <f>'ANNEX 1 Emissionsfaktoren'!E88</f>
        <v>0</v>
      </c>
      <c r="E243" s="165" t="str">
        <f>'ANNEX 1 Emissionsfaktoren'!F88</f>
        <v>Scope 1</v>
      </c>
      <c r="F243" s="166">
        <f t="shared" ca="1" si="1"/>
        <v>0</v>
      </c>
      <c r="G243" s="166">
        <f t="shared" ca="1" si="1"/>
        <v>0</v>
      </c>
      <c r="H243" s="166">
        <f t="shared" ca="1" si="1"/>
        <v>0</v>
      </c>
    </row>
    <row r="244" spans="1:8" hidden="1" outlineLevel="1">
      <c r="A244" s="75" t="str">
        <f>'ANNEX 1 Emissionsfaktoren'!B89</f>
        <v>Endenergie aus Öl Niedertemperatur und Brennwert</v>
      </c>
      <c r="B244" s="32">
        <f>'ANNEX 1 Emissionsfaktoren'!D89</f>
        <v>0.307</v>
      </c>
      <c r="C244" s="32" t="str">
        <f>'ANNEX 1 Emissionsfaktoren'!G89</f>
        <v>ÖGNI v2020</v>
      </c>
      <c r="D244" s="165">
        <f>'ANNEX 1 Emissionsfaktoren'!E89</f>
        <v>0</v>
      </c>
      <c r="E244" s="165" t="str">
        <f>'ANNEX 1 Emissionsfaktoren'!F89</f>
        <v>Scope 1</v>
      </c>
      <c r="F244" s="166">
        <f t="shared" ca="1" si="1"/>
        <v>0</v>
      </c>
      <c r="G244" s="166">
        <f t="shared" ca="1" si="1"/>
        <v>0</v>
      </c>
      <c r="H244" s="166">
        <f t="shared" ca="1" si="1"/>
        <v>0</v>
      </c>
    </row>
    <row r="245" spans="1:8" hidden="1" outlineLevel="1">
      <c r="A245" s="168" t="str">
        <f>'ANNEX 1 Emissionsfaktoren'!B90</f>
        <v>Endenergie Fernwärme aus Biogas (100%)</v>
      </c>
      <c r="B245" s="32">
        <f>'ANNEX 1 Emissionsfaktoren'!D90</f>
        <v>0</v>
      </c>
      <c r="C245" s="32">
        <f>'ANNEX 1 Emissionsfaktoren'!G90</f>
        <v>0</v>
      </c>
      <c r="D245" s="165">
        <f>'ANNEX 1 Emissionsfaktoren'!E90</f>
        <v>0</v>
      </c>
      <c r="E245" s="165">
        <f>'ANNEX 1 Emissionsfaktoren'!F90</f>
        <v>0</v>
      </c>
      <c r="F245" s="166">
        <f t="shared" ca="1" si="1"/>
        <v>0</v>
      </c>
      <c r="G245" s="166">
        <f t="shared" ca="1" si="1"/>
        <v>0</v>
      </c>
      <c r="H245" s="166">
        <f t="shared" ca="1" si="1"/>
        <v>0</v>
      </c>
    </row>
    <row r="246" spans="1:8" hidden="1" outlineLevel="1">
      <c r="A246" s="168" t="str">
        <f>'ANNEX 1 Emissionsfaktoren'!B91</f>
        <v>Endenergie Fernwärme aus Biomasse (fest)</v>
      </c>
      <c r="B246" s="32">
        <f>'ANNEX 1 Emissionsfaktoren'!D91</f>
        <v>0</v>
      </c>
      <c r="C246" s="32">
        <f>'ANNEX 1 Emissionsfaktoren'!G91</f>
        <v>0</v>
      </c>
      <c r="D246" s="165">
        <f>'ANNEX 1 Emissionsfaktoren'!E91</f>
        <v>0</v>
      </c>
      <c r="E246" s="165">
        <f>'ANNEX 1 Emissionsfaktoren'!F91</f>
        <v>0</v>
      </c>
      <c r="F246" s="166">
        <f t="shared" ca="1" si="1"/>
        <v>0</v>
      </c>
      <c r="G246" s="166">
        <f t="shared" ca="1" si="1"/>
        <v>0</v>
      </c>
      <c r="H246" s="166">
        <f t="shared" ca="1" si="1"/>
        <v>0</v>
      </c>
    </row>
    <row r="247" spans="1:8" hidden="1" outlineLevel="1">
      <c r="A247" s="168" t="str">
        <f>'ANNEX 1 Emissionsfaktoren'!B92</f>
        <v>Endenergie Fernwärme (120-400 kW)</v>
      </c>
      <c r="B247" s="32">
        <f>'ANNEX 1 Emissionsfaktoren'!D92</f>
        <v>0</v>
      </c>
      <c r="C247" s="32">
        <f>'ANNEX 1 Emissionsfaktoren'!G92</f>
        <v>0</v>
      </c>
      <c r="D247" s="165">
        <f>'ANNEX 1 Emissionsfaktoren'!E92</f>
        <v>0</v>
      </c>
      <c r="E247" s="165">
        <f>'ANNEX 1 Emissionsfaktoren'!F92</f>
        <v>0</v>
      </c>
      <c r="F247" s="166">
        <f t="shared" ca="1" si="1"/>
        <v>0</v>
      </c>
      <c r="G247" s="166">
        <f t="shared" ca="1" si="1"/>
        <v>0</v>
      </c>
      <c r="H247" s="166">
        <f t="shared" ca="1" si="1"/>
        <v>0</v>
      </c>
    </row>
    <row r="248" spans="1:8" hidden="1" outlineLevel="1">
      <c r="A248" s="168" t="str">
        <f>'ANNEX 1 Emissionsfaktoren'!B93</f>
        <v>Endenergie Fernwärme-Mix Österreich</v>
      </c>
      <c r="B248" s="32">
        <f>'ANNEX 1 Emissionsfaktoren'!D93</f>
        <v>0.26100000000000001</v>
      </c>
      <c r="C248" s="32" t="str">
        <f>'ANNEX 1 Emissionsfaktoren'!G93</f>
        <v>ÖGNI v2020</v>
      </c>
      <c r="D248" s="165">
        <f>'ANNEX 1 Emissionsfaktoren'!E93</f>
        <v>0</v>
      </c>
      <c r="E248" s="165">
        <f>'ANNEX 1 Emissionsfaktoren'!F93</f>
        <v>0</v>
      </c>
      <c r="F248" s="166">
        <f t="shared" ca="1" si="1"/>
        <v>0</v>
      </c>
      <c r="G248" s="166">
        <f t="shared" ca="1" si="1"/>
        <v>0</v>
      </c>
      <c r="H248" s="166">
        <f t="shared" ca="1" si="1"/>
        <v>0</v>
      </c>
    </row>
    <row r="249" spans="1:8" hidden="1" outlineLevel="1">
      <c r="A249" s="170" t="str">
        <f>'ANNEX 1 Emissionsfaktoren'!B95</f>
        <v>Nah-/Fernwärme 1 (anbieterspezifisch)</v>
      </c>
      <c r="B249" s="32" t="str">
        <f>'ANNEX 1 Emissionsfaktoren'!D95</f>
        <v/>
      </c>
      <c r="C249" s="32" t="str">
        <f>'ANNEX 1 Emissionsfaktoren'!G95</f>
        <v/>
      </c>
      <c r="D249" s="165">
        <f>'ANNEX 1 Emissionsfaktoren'!E95</f>
        <v>0</v>
      </c>
      <c r="E249" s="165" t="str">
        <f>'ANNEX 1 Emissionsfaktoren'!F95</f>
        <v>Scope 2</v>
      </c>
      <c r="F249" s="166">
        <f t="shared" ca="1" si="1"/>
        <v>0</v>
      </c>
      <c r="G249" s="166">
        <f t="shared" ca="1" si="1"/>
        <v>0</v>
      </c>
      <c r="H249" s="166">
        <f t="shared" ca="1" si="1"/>
        <v>0</v>
      </c>
    </row>
    <row r="250" spans="1:8" hidden="1" outlineLevel="1">
      <c r="A250" s="170" t="str">
        <f>'ANNEX 1 Emissionsfaktoren'!B96</f>
        <v>Nah-/Fernwärme 2 (anbieterspezifisch)</v>
      </c>
      <c r="B250" s="32" t="str">
        <f>'ANNEX 1 Emissionsfaktoren'!D96</f>
        <v/>
      </c>
      <c r="C250" s="32" t="str">
        <f>'ANNEX 1 Emissionsfaktoren'!G96</f>
        <v/>
      </c>
      <c r="D250" s="165">
        <f>'ANNEX 1 Emissionsfaktoren'!E96</f>
        <v>0</v>
      </c>
      <c r="E250" s="165" t="str">
        <f>'ANNEX 1 Emissionsfaktoren'!F96</f>
        <v>Scope 2</v>
      </c>
      <c r="F250" s="166">
        <f t="shared" ca="1" si="1"/>
        <v>0</v>
      </c>
      <c r="G250" s="166">
        <f t="shared" ca="1" si="1"/>
        <v>0</v>
      </c>
      <c r="H250" s="166">
        <f t="shared" ca="1" si="1"/>
        <v>0</v>
      </c>
    </row>
    <row r="251" spans="1:8" hidden="1" outlineLevel="1">
      <c r="A251" s="170" t="str">
        <f>'ANNEX 1 Emissionsfaktoren'!B97</f>
        <v>Nah-/Fernwärme 3 (anbieterspezifisch)</v>
      </c>
      <c r="B251" s="32" t="str">
        <f>'ANNEX 1 Emissionsfaktoren'!D97</f>
        <v/>
      </c>
      <c r="C251" s="32" t="str">
        <f>'ANNEX 1 Emissionsfaktoren'!G97</f>
        <v/>
      </c>
      <c r="D251" s="165">
        <f>'ANNEX 1 Emissionsfaktoren'!E97</f>
        <v>0</v>
      </c>
      <c r="E251" s="165" t="str">
        <f>'ANNEX 1 Emissionsfaktoren'!F97</f>
        <v>Scope 2</v>
      </c>
      <c r="F251" s="166">
        <f t="shared" ca="1" si="1"/>
        <v>0</v>
      </c>
      <c r="G251" s="166">
        <f t="shared" ca="1" si="1"/>
        <v>0</v>
      </c>
      <c r="H251" s="166">
        <f t="shared" ca="1" si="1"/>
        <v>0</v>
      </c>
    </row>
    <row r="252" spans="1:8" hidden="1" outlineLevel="1">
      <c r="A252" s="75" t="str">
        <f>'ANNEX 1 Emissionsfaktoren'!B98</f>
        <v>Wärme-Mix Deutschland (Quelle DGNB, 2018)</v>
      </c>
      <c r="B252" s="32">
        <f>'ANNEX 1 Emissionsfaktoren'!D98</f>
        <v>0</v>
      </c>
      <c r="C252" s="32">
        <f>'ANNEX 1 Emissionsfaktoren'!G98</f>
        <v>0</v>
      </c>
      <c r="D252" s="165">
        <f>'ANNEX 1 Emissionsfaktoren'!E98</f>
        <v>0</v>
      </c>
      <c r="E252" s="165">
        <f>'ANNEX 1 Emissionsfaktoren'!F98</f>
        <v>0</v>
      </c>
      <c r="F252" s="166">
        <f t="shared" ca="1" si="1"/>
        <v>0</v>
      </c>
      <c r="G252" s="166">
        <f t="shared" ca="1" si="1"/>
        <v>0</v>
      </c>
      <c r="H252" s="166">
        <f t="shared" ca="1" si="1"/>
        <v>0</v>
      </c>
    </row>
    <row r="253" spans="1:8" hidden="1" outlineLevel="1">
      <c r="A253" s="170" t="str">
        <f>'ANNEX 1 Emissionsfaktoren'!B99</f>
        <v>Nah-/Fernkälte 1 (anbieterspezifisch)</v>
      </c>
      <c r="B253" s="32" t="str">
        <f>'ANNEX 1 Emissionsfaktoren'!D99</f>
        <v/>
      </c>
      <c r="C253" s="32" t="str">
        <f>'ANNEX 1 Emissionsfaktoren'!G99</f>
        <v/>
      </c>
      <c r="D253" s="165">
        <f>'ANNEX 1 Emissionsfaktoren'!E99</f>
        <v>0</v>
      </c>
      <c r="E253" s="165" t="str">
        <f>'ANNEX 1 Emissionsfaktoren'!F99</f>
        <v>Scope 2</v>
      </c>
      <c r="F253" s="166">
        <f t="shared" ca="1" si="1"/>
        <v>0</v>
      </c>
      <c r="G253" s="166">
        <f t="shared" ca="1" si="1"/>
        <v>0</v>
      </c>
      <c r="H253" s="166">
        <f t="shared" ca="1" si="1"/>
        <v>0</v>
      </c>
    </row>
    <row r="254" spans="1:8" hidden="1" outlineLevel="1">
      <c r="A254" s="170" t="str">
        <f>'ANNEX 1 Emissionsfaktoren'!B100</f>
        <v>Nah-/Fernkälte 2 (anbieterspezifisch)</v>
      </c>
      <c r="B254" s="32" t="str">
        <f>'ANNEX 1 Emissionsfaktoren'!D100</f>
        <v/>
      </c>
      <c r="C254" s="32" t="str">
        <f>'ANNEX 1 Emissionsfaktoren'!G100</f>
        <v/>
      </c>
      <c r="D254" s="165">
        <f>'ANNEX 1 Emissionsfaktoren'!E100</f>
        <v>0</v>
      </c>
      <c r="E254" s="165" t="str">
        <f>'ANNEX 1 Emissionsfaktoren'!F100</f>
        <v>Scope 2</v>
      </c>
      <c r="F254" s="166">
        <f t="shared" ca="1" si="1"/>
        <v>0</v>
      </c>
      <c r="G254" s="166">
        <f t="shared" ca="1" si="1"/>
        <v>0</v>
      </c>
      <c r="H254" s="166">
        <f t="shared" ca="1" si="1"/>
        <v>0</v>
      </c>
    </row>
    <row r="255" spans="1:8" hidden="1" outlineLevel="1">
      <c r="A255" s="170" t="str">
        <f>'ANNEX 1 Emissionsfaktoren'!B101</f>
        <v>Nah-/Fernkälte 3 (anbieterspezifisch)</v>
      </c>
      <c r="B255" s="32" t="str">
        <f>'ANNEX 1 Emissionsfaktoren'!D101</f>
        <v/>
      </c>
      <c r="C255" s="32" t="str">
        <f>'ANNEX 1 Emissionsfaktoren'!G101</f>
        <v/>
      </c>
      <c r="D255" s="165">
        <f>'ANNEX 1 Emissionsfaktoren'!E101</f>
        <v>0</v>
      </c>
      <c r="E255" s="165" t="str">
        <f>'ANNEX 1 Emissionsfaktoren'!F101</f>
        <v>Scope 2</v>
      </c>
      <c r="F255" s="166">
        <f t="shared" ca="1" si="1"/>
        <v>0</v>
      </c>
      <c r="G255" s="166">
        <f t="shared" ca="1" si="1"/>
        <v>0</v>
      </c>
      <c r="H255" s="166">
        <f t="shared" ca="1" si="1"/>
        <v>0</v>
      </c>
    </row>
    <row r="256" spans="1:8" hidden="1" outlineLevel="1">
      <c r="F256" s="73"/>
      <c r="G256" s="73"/>
      <c r="H256" s="73"/>
    </row>
    <row r="257" spans="1:8" hidden="1" outlineLevel="1">
      <c r="C257" s="70" t="s">
        <v>435</v>
      </c>
      <c r="F257" s="73"/>
      <c r="G257" s="73"/>
      <c r="H257" s="73"/>
    </row>
    <row r="258" spans="1:8" hidden="1" outlineLevel="1">
      <c r="C258" s="32" t="s">
        <v>432</v>
      </c>
      <c r="F258" s="73">
        <f ca="1">SUMPRODUCT($B$238:$B$244,F$238:F$244)</f>
        <v>0</v>
      </c>
      <c r="G258" s="73">
        <f ca="1">SUMPRODUCT($B$238:$B$244,G$238:G$244)</f>
        <v>0</v>
      </c>
      <c r="H258" s="73">
        <f ca="1">SUMPRODUCT($B$238:$B$244,H$238:H$244)</f>
        <v>0</v>
      </c>
    </row>
    <row r="259" spans="1:8" hidden="1" outlineLevel="1">
      <c r="C259" s="32" t="s">
        <v>431</v>
      </c>
      <c r="F259" s="166">
        <f ca="1">F186-F258</f>
        <v>0</v>
      </c>
      <c r="G259" s="166">
        <f ca="1">G186-G258</f>
        <v>0</v>
      </c>
      <c r="H259" s="166">
        <f ca="1">H186-H258</f>
        <v>0</v>
      </c>
    </row>
    <row r="260" spans="1:8" hidden="1" outlineLevel="1">
      <c r="F260" s="73"/>
      <c r="G260" s="73"/>
      <c r="H260" s="73"/>
    </row>
    <row r="261" spans="1:8" hidden="1" outlineLevel="1">
      <c r="C261" s="70" t="s">
        <v>373</v>
      </c>
      <c r="F261" s="73"/>
      <c r="G261" s="73"/>
      <c r="H261" s="73"/>
    </row>
    <row r="262" spans="1:8" hidden="1" outlineLevel="1">
      <c r="C262" s="32" t="s">
        <v>436</v>
      </c>
      <c r="F262" s="166">
        <f ca="1">SUMPRODUCT($D$225:$D$235,F$225:F$235)</f>
        <v>0</v>
      </c>
      <c r="G262" s="166">
        <f ca="1">SUMPRODUCT($D$225:$D$235,G$225:G$235)</f>
        <v>0</v>
      </c>
      <c r="H262" s="166">
        <f ca="1">SUMPRODUCT($D$225:$D$235,H$225:H$235)</f>
        <v>0</v>
      </c>
    </row>
    <row r="263" spans="1:8" hidden="1" outlineLevel="1">
      <c r="C263" s="32" t="s">
        <v>437</v>
      </c>
      <c r="F263" s="166">
        <f ca="1">SUM(F225,F227:F235)-F262</f>
        <v>0</v>
      </c>
      <c r="G263" s="166">
        <f ca="1">SUM(G225,G227:G235)-G262</f>
        <v>0</v>
      </c>
      <c r="H263" s="166">
        <f ca="1">SUM(H225,H227:H235)-H262</f>
        <v>0</v>
      </c>
    </row>
    <row r="264" spans="1:8" hidden="1" outlineLevel="1">
      <c r="C264" s="32" t="s">
        <v>438</v>
      </c>
      <c r="F264" s="166">
        <f ca="1">SUMPRODUCT($D$238:$D$255,F$238:F$255)</f>
        <v>0</v>
      </c>
      <c r="G264" s="166">
        <f ca="1">SUMPRODUCT($D$238:$D$255,G$238:G$255)</f>
        <v>0</v>
      </c>
      <c r="H264" s="166">
        <f ca="1">SUMPRODUCT($D$238:$D$255,H$238:H$255)</f>
        <v>0</v>
      </c>
    </row>
    <row r="265" spans="1:8" hidden="1" outlineLevel="1">
      <c r="C265" s="32" t="s">
        <v>439</v>
      </c>
      <c r="F265" s="166">
        <f ca="1">SUM(F238:F255)-F264</f>
        <v>0</v>
      </c>
      <c r="G265" s="166">
        <f ca="1">SUM(G238:G255)-G264</f>
        <v>0</v>
      </c>
      <c r="H265" s="166">
        <f ca="1">SUM(H238:H255)-H264</f>
        <v>0</v>
      </c>
    </row>
    <row r="266" spans="1:8" hidden="1" outlineLevel="1">
      <c r="F266" s="166"/>
      <c r="G266" s="166"/>
      <c r="H266" s="166"/>
    </row>
    <row r="267" spans="1:8" ht="15.6" hidden="1" outlineLevel="1">
      <c r="A267" s="163" t="str">
        <f>$B$129</f>
        <v>Produzierte Endenergie</v>
      </c>
      <c r="F267" s="166"/>
      <c r="G267" s="166"/>
      <c r="H267" s="166"/>
    </row>
    <row r="268" spans="1:8" hidden="1" outlineLevel="1">
      <c r="F268" s="166"/>
      <c r="G268" s="166"/>
      <c r="H268" s="166"/>
    </row>
    <row r="269" spans="1:8" hidden="1" outlineLevel="1">
      <c r="A269" s="47" t="s">
        <v>148</v>
      </c>
      <c r="F269" s="166"/>
      <c r="G269" s="166"/>
      <c r="H269" s="166"/>
    </row>
    <row r="270" spans="1:8" hidden="1" outlineLevel="1">
      <c r="A270" s="32" t="str">
        <f>'ANNEX 1 Emissionsfaktoren'!B9</f>
        <v>Strom aus solarer Strahlungsenergie</v>
      </c>
      <c r="B270" s="32">
        <f>'ANNEX 1 Emissionsfaktoren'!D9</f>
        <v>0</v>
      </c>
      <c r="C270" s="32" t="str">
        <f>'ANNEX 1 Emissionsfaktoren'!G9</f>
        <v>DGNB</v>
      </c>
      <c r="D270" s="165">
        <f>'ANNEX 1 Emissionsfaktoren'!E9</f>
        <v>1</v>
      </c>
      <c r="E270" s="165" t="str">
        <f>'ANNEX 1 Emissionsfaktoren'!F9</f>
        <v>Scope 1</v>
      </c>
      <c r="F270" s="166">
        <f t="shared" ref="F270:H271" si="2">SUMIF($C$136,$A270,F$138)</f>
        <v>0</v>
      </c>
      <c r="G270" s="166">
        <f t="shared" si="2"/>
        <v>0</v>
      </c>
      <c r="H270" s="166">
        <f t="shared" si="2"/>
        <v>0</v>
      </c>
    </row>
    <row r="271" spans="1:8" hidden="1" outlineLevel="1">
      <c r="A271" s="32" t="str">
        <f>'ANNEX 1 Emissionsfaktoren'!B10</f>
        <v>Strom aus Windkraft</v>
      </c>
      <c r="B271" s="32">
        <f>'ANNEX 1 Emissionsfaktoren'!D10</f>
        <v>0</v>
      </c>
      <c r="C271" s="32" t="str">
        <f>'ANNEX 1 Emissionsfaktoren'!G10</f>
        <v>DGNB</v>
      </c>
      <c r="D271" s="165">
        <f>'ANNEX 1 Emissionsfaktoren'!E10</f>
        <v>1</v>
      </c>
      <c r="E271" s="165" t="str">
        <f>'ANNEX 1 Emissionsfaktoren'!F10</f>
        <v>Scope 1</v>
      </c>
      <c r="F271" s="166">
        <f t="shared" si="2"/>
        <v>0</v>
      </c>
      <c r="G271" s="166">
        <f t="shared" si="2"/>
        <v>0</v>
      </c>
      <c r="H271" s="166">
        <f t="shared" si="2"/>
        <v>0</v>
      </c>
    </row>
    <row r="272" spans="1:8" hidden="1" outlineLevel="1">
      <c r="F272" s="166"/>
      <c r="G272" s="166"/>
      <c r="H272" s="166"/>
    </row>
    <row r="273" spans="1:8" hidden="1" outlineLevel="1">
      <c r="A273" s="47" t="s">
        <v>139</v>
      </c>
      <c r="F273" s="166"/>
      <c r="G273" s="166"/>
      <c r="H273" s="166"/>
    </row>
    <row r="274" spans="1:8" hidden="1" outlineLevel="1">
      <c r="A274" s="32" t="str">
        <f>'ANNEX 1 Emissionsfaktoren'!B13</f>
        <v>Geothermie</v>
      </c>
      <c r="B274" s="32">
        <f>'ANNEX 1 Emissionsfaktoren'!D13</f>
        <v>0</v>
      </c>
      <c r="C274" s="32" t="str">
        <f>'ANNEX 1 Emissionsfaktoren'!G13</f>
        <v>DGNB</v>
      </c>
      <c r="D274" s="165">
        <f>'ANNEX 1 Emissionsfaktoren'!E13</f>
        <v>1</v>
      </c>
      <c r="E274" s="165" t="str">
        <f>'ANNEX 1 Emissionsfaktoren'!F13</f>
        <v>Scope 1</v>
      </c>
      <c r="F274" s="166">
        <f ca="1">SUMIF($C$144:$E$150,$A274,F$146:F$152)</f>
        <v>0</v>
      </c>
      <c r="G274" s="166">
        <f ca="1">SUMIF($C$144:$E$150,$A274,G$146:G$152)</f>
        <v>0</v>
      </c>
      <c r="H274" s="166">
        <f ca="1">SUMIF($C$144:$E$150,$A274,H$146:H$152)</f>
        <v>0</v>
      </c>
    </row>
    <row r="275" spans="1:8" hidden="1" outlineLevel="1">
      <c r="A275" s="32" t="str">
        <f>'ANNEX 1 Emissionsfaktoren'!B14</f>
        <v>Umweltwärme</v>
      </c>
      <c r="B275" s="32">
        <f>'ANNEX 1 Emissionsfaktoren'!D14</f>
        <v>0</v>
      </c>
      <c r="C275" s="32" t="str">
        <f>'ANNEX 1 Emissionsfaktoren'!G14</f>
        <v>DGNB</v>
      </c>
      <c r="D275" s="165">
        <f>'ANNEX 1 Emissionsfaktoren'!E14</f>
        <v>1</v>
      </c>
      <c r="E275" s="165" t="str">
        <f>'ANNEX 1 Emissionsfaktoren'!F14</f>
        <v>Scope 1</v>
      </c>
      <c r="F275" s="166">
        <f t="shared" ref="F275:H277" ca="1" si="3">SUMIF($C$144:$E$150,$A275,F$146:F$152)</f>
        <v>0</v>
      </c>
      <c r="G275" s="166">
        <f t="shared" ca="1" si="3"/>
        <v>0</v>
      </c>
      <c r="H275" s="166">
        <f t="shared" ca="1" si="3"/>
        <v>0</v>
      </c>
    </row>
    <row r="276" spans="1:8" hidden="1" outlineLevel="1">
      <c r="A276" s="32" t="str">
        <f>'ANNEX 1 Emissionsfaktoren'!B15</f>
        <v>Solarthermie</v>
      </c>
      <c r="B276" s="32">
        <f>'ANNEX 1 Emissionsfaktoren'!D15</f>
        <v>0</v>
      </c>
      <c r="C276" s="32" t="str">
        <f>'ANNEX 1 Emissionsfaktoren'!G15</f>
        <v>DGNB</v>
      </c>
      <c r="D276" s="165">
        <f>'ANNEX 1 Emissionsfaktoren'!E15</f>
        <v>1</v>
      </c>
      <c r="E276" s="165" t="str">
        <f>'ANNEX 1 Emissionsfaktoren'!F15</f>
        <v>Scope 1</v>
      </c>
      <c r="F276" s="166">
        <f t="shared" ca="1" si="3"/>
        <v>0</v>
      </c>
      <c r="G276" s="166">
        <f t="shared" ca="1" si="3"/>
        <v>0</v>
      </c>
      <c r="H276" s="166">
        <f t="shared" ca="1" si="3"/>
        <v>0</v>
      </c>
    </row>
    <row r="277" spans="1:8" hidden="1" outlineLevel="1">
      <c r="A277" s="32" t="str">
        <f>'ANNEX 1 Emissionsfaktoren'!B16</f>
        <v>"Kälte" aus erneuerbaren Energien</v>
      </c>
      <c r="B277" s="32">
        <f>'ANNEX 1 Emissionsfaktoren'!D16</f>
        <v>0</v>
      </c>
      <c r="C277" s="32" t="str">
        <f>'ANNEX 1 Emissionsfaktoren'!G16</f>
        <v>DGNB</v>
      </c>
      <c r="D277" s="165">
        <f>'ANNEX 1 Emissionsfaktoren'!E16</f>
        <v>1</v>
      </c>
      <c r="E277" s="165" t="str">
        <f>'ANNEX 1 Emissionsfaktoren'!F16</f>
        <v>Scope 1</v>
      </c>
      <c r="F277" s="166">
        <f t="shared" ca="1" si="3"/>
        <v>0</v>
      </c>
      <c r="G277" s="166">
        <f t="shared" ca="1" si="3"/>
        <v>0</v>
      </c>
      <c r="H277" s="166">
        <f t="shared" ca="1" si="3"/>
        <v>0</v>
      </c>
    </row>
    <row r="278" spans="1:8" hidden="1" outlineLevel="1">
      <c r="F278" s="166"/>
      <c r="G278" s="166"/>
      <c r="H278" s="166"/>
    </row>
    <row r="279" spans="1:8" hidden="1" outlineLevel="1">
      <c r="C279" s="70" t="s">
        <v>518</v>
      </c>
    </row>
    <row r="280" spans="1:8" hidden="1" outlineLevel="1">
      <c r="C280" s="32" t="s">
        <v>547</v>
      </c>
      <c r="F280" s="166">
        <f>SUM(F270:F271)</f>
        <v>0</v>
      </c>
      <c r="G280" s="166">
        <f>SUM(G270:G271)</f>
        <v>0</v>
      </c>
      <c r="H280" s="166">
        <f>SUM(H270:H271)</f>
        <v>0</v>
      </c>
    </row>
    <row r="281" spans="1:8" hidden="1" outlineLevel="1">
      <c r="C281" s="32" t="s">
        <v>548</v>
      </c>
      <c r="F281" s="166">
        <f ca="1">SUM(F274:F276)</f>
        <v>0</v>
      </c>
      <c r="G281" s="166">
        <f ca="1">SUM(G274:G276)</f>
        <v>0</v>
      </c>
      <c r="H281" s="166">
        <f ca="1">SUM(H274:H276)</f>
        <v>0</v>
      </c>
    </row>
    <row r="282" spans="1:8" hidden="1" outlineLevel="1">
      <c r="C282" s="32" t="s">
        <v>549</v>
      </c>
      <c r="F282" s="166">
        <f ca="1">F277</f>
        <v>0</v>
      </c>
      <c r="G282" s="166">
        <f ca="1">G277</f>
        <v>0</v>
      </c>
      <c r="H282" s="166">
        <f ca="1">H277</f>
        <v>0</v>
      </c>
    </row>
    <row r="283" spans="1:8" hidden="1" outlineLevel="1">
      <c r="F283" s="73"/>
      <c r="G283" s="73"/>
      <c r="H283" s="73"/>
    </row>
    <row r="284" spans="1:8" ht="15.6" hidden="1" outlineLevel="1">
      <c r="A284" s="163" t="str">
        <f>$B$155</f>
        <v>Nach außerhalb bereitgestellte Endenergie</v>
      </c>
      <c r="F284" s="73"/>
      <c r="G284" s="73"/>
      <c r="H284" s="73"/>
    </row>
    <row r="285" spans="1:8" hidden="1" outlineLevel="1">
      <c r="F285" s="73"/>
      <c r="G285" s="73"/>
      <c r="H285" s="73"/>
    </row>
    <row r="286" spans="1:8" hidden="1" outlineLevel="1">
      <c r="A286" s="47" t="s">
        <v>148</v>
      </c>
      <c r="F286" s="73"/>
      <c r="G286" s="73"/>
      <c r="H286" s="73"/>
    </row>
    <row r="287" spans="1:8" hidden="1" outlineLevel="1">
      <c r="A287" s="32" t="str">
        <f>'ANNEX 1 Emissionsfaktoren'!B22</f>
        <v>Strom-Mix Österreich</v>
      </c>
      <c r="C287" s="32" t="s">
        <v>361</v>
      </c>
      <c r="F287" s="166">
        <f>F$164</f>
        <v>0</v>
      </c>
      <c r="G287" s="166">
        <f>G$164</f>
        <v>0</v>
      </c>
      <c r="H287" s="166">
        <f>H$164</f>
        <v>0</v>
      </c>
    </row>
    <row r="288" spans="1:8" hidden="1" outlineLevel="1">
      <c r="A288" s="32" t="s">
        <v>444</v>
      </c>
      <c r="D288" s="165"/>
      <c r="F288" s="73">
        <f>F226</f>
        <v>0.308</v>
      </c>
      <c r="G288" s="73">
        <f>G226</f>
        <v>0.308</v>
      </c>
      <c r="H288" s="73">
        <f>H226</f>
        <v>0.308</v>
      </c>
    </row>
    <row r="289" spans="1:8" hidden="1" outlineLevel="1">
      <c r="F289" s="73"/>
      <c r="G289" s="73"/>
      <c r="H289" s="73"/>
    </row>
    <row r="290" spans="1:8" hidden="1" outlineLevel="1">
      <c r="A290" s="47" t="s">
        <v>139</v>
      </c>
      <c r="F290" s="73"/>
      <c r="G290" s="73"/>
      <c r="H290" s="73"/>
    </row>
    <row r="291" spans="1:8" hidden="1" outlineLevel="1">
      <c r="A291" s="32" t="str">
        <f>'ANNEX 1 Emissionsfaktoren'!B111</f>
        <v>Nah-/Fernwärme 1 (anbieterspezifisch)</v>
      </c>
      <c r="B291" s="32" t="str">
        <f>'ANNEX 1 Emissionsfaktoren'!D111</f>
        <v/>
      </c>
      <c r="C291" s="32" t="str">
        <f t="shared" ref="C291:C297" si="4">C249</f>
        <v/>
      </c>
      <c r="F291" s="166">
        <f ca="1">SUMIF($C$170:$E$176,$A291,F$172:F$178)</f>
        <v>0</v>
      </c>
      <c r="G291" s="166">
        <f ca="1">SUMIF($C$170:$E$176,$A291,G$172:G$178)</f>
        <v>0</v>
      </c>
      <c r="H291" s="166">
        <f ca="1">SUMIF($C$170:$E$176,$A291,H$172:H$178)</f>
        <v>0</v>
      </c>
    </row>
    <row r="292" spans="1:8" hidden="1" outlineLevel="1">
      <c r="A292" s="32" t="str">
        <f>'ANNEX 1 Emissionsfaktoren'!B112</f>
        <v>Nah-/Fernwärme 2 (anbieterspezifisch)</v>
      </c>
      <c r="B292" s="32" t="str">
        <f>'ANNEX 1 Emissionsfaktoren'!D112</f>
        <v/>
      </c>
      <c r="C292" s="32" t="str">
        <f t="shared" si="4"/>
        <v/>
      </c>
      <c r="F292" s="166">
        <f t="shared" ref="F292:H297" ca="1" si="5">SUMIF($C$170:$E$176,$A292,F$172:F$178)</f>
        <v>0</v>
      </c>
      <c r="G292" s="166">
        <f t="shared" ca="1" si="5"/>
        <v>0</v>
      </c>
      <c r="H292" s="166">
        <f t="shared" ca="1" si="5"/>
        <v>0</v>
      </c>
    </row>
    <row r="293" spans="1:8" hidden="1" outlineLevel="1">
      <c r="A293" s="32" t="str">
        <f>'ANNEX 1 Emissionsfaktoren'!B113</f>
        <v>Nah-/Fernwärme 3 (anbieterspezifisch)</v>
      </c>
      <c r="B293" s="32" t="str">
        <f>'ANNEX 1 Emissionsfaktoren'!D113</f>
        <v/>
      </c>
      <c r="C293" s="32" t="str">
        <f t="shared" si="4"/>
        <v/>
      </c>
      <c r="F293" s="166">
        <f t="shared" ca="1" si="5"/>
        <v>0</v>
      </c>
      <c r="G293" s="166">
        <f t="shared" ca="1" si="5"/>
        <v>0</v>
      </c>
      <c r="H293" s="166">
        <f t="shared" ca="1" si="5"/>
        <v>0</v>
      </c>
    </row>
    <row r="294" spans="1:8" hidden="1" outlineLevel="1">
      <c r="A294" s="32" t="str">
        <f>'ANNEX 1 Emissionsfaktoren'!B114</f>
        <v>Wärme-Mix Deutschland (Quelle DGNB, 2018)</v>
      </c>
      <c r="B294" s="32">
        <f>'ANNEX 1 Emissionsfaktoren'!D114</f>
        <v>0</v>
      </c>
      <c r="C294" s="32">
        <f t="shared" si="4"/>
        <v>0</v>
      </c>
      <c r="F294" s="166">
        <f t="shared" ca="1" si="5"/>
        <v>0</v>
      </c>
      <c r="G294" s="166">
        <f t="shared" ca="1" si="5"/>
        <v>0</v>
      </c>
      <c r="H294" s="166">
        <f t="shared" ca="1" si="5"/>
        <v>0</v>
      </c>
    </row>
    <row r="295" spans="1:8" hidden="1" outlineLevel="1">
      <c r="A295" s="32" t="str">
        <f>'ANNEX 1 Emissionsfaktoren'!B115</f>
        <v>Nah-/Fernkälte 1 (anbieterspezifisch)</v>
      </c>
      <c r="B295" s="32" t="str">
        <f>'ANNEX 1 Emissionsfaktoren'!D115</f>
        <v/>
      </c>
      <c r="C295" s="32" t="str">
        <f t="shared" si="4"/>
        <v/>
      </c>
      <c r="F295" s="166">
        <f t="shared" ca="1" si="5"/>
        <v>0</v>
      </c>
      <c r="G295" s="166">
        <f t="shared" ca="1" si="5"/>
        <v>0</v>
      </c>
      <c r="H295" s="166">
        <f t="shared" ca="1" si="5"/>
        <v>0</v>
      </c>
    </row>
    <row r="296" spans="1:8" hidden="1" outlineLevel="1">
      <c r="A296" s="32" t="str">
        <f>'ANNEX 1 Emissionsfaktoren'!B116</f>
        <v>Nah-/Fernkälte 2 (anbieterspezifisch)</v>
      </c>
      <c r="B296" s="32" t="str">
        <f>'ANNEX 1 Emissionsfaktoren'!D116</f>
        <v/>
      </c>
      <c r="C296" s="32" t="str">
        <f t="shared" si="4"/>
        <v/>
      </c>
      <c r="F296" s="166">
        <f t="shared" ca="1" si="5"/>
        <v>0</v>
      </c>
      <c r="G296" s="166">
        <f t="shared" ca="1" si="5"/>
        <v>0</v>
      </c>
      <c r="H296" s="166">
        <f t="shared" ca="1" si="5"/>
        <v>0</v>
      </c>
    </row>
    <row r="297" spans="1:8" hidden="1" outlineLevel="1">
      <c r="A297" s="32" t="str">
        <f>'ANNEX 1 Emissionsfaktoren'!B117</f>
        <v>Nah-/Fernkälte 3 (anbieterspezifisch)</v>
      </c>
      <c r="B297" s="32" t="str">
        <f>'ANNEX 1 Emissionsfaktoren'!D117</f>
        <v/>
      </c>
      <c r="C297" s="32" t="str">
        <f t="shared" si="4"/>
        <v/>
      </c>
      <c r="F297" s="166">
        <f t="shared" ca="1" si="5"/>
        <v>0</v>
      </c>
      <c r="G297" s="166">
        <f t="shared" ca="1" si="5"/>
        <v>0</v>
      </c>
      <c r="H297" s="166">
        <f t="shared" ca="1" si="5"/>
        <v>0</v>
      </c>
    </row>
    <row r="298" spans="1:8" hidden="1" outlineLevel="1">
      <c r="F298" s="166"/>
      <c r="G298" s="166"/>
      <c r="H298" s="166"/>
    </row>
    <row r="299" spans="1:8" hidden="1" outlineLevel="1">
      <c r="C299" s="70" t="s">
        <v>550</v>
      </c>
      <c r="F299" s="166"/>
      <c r="G299" s="166"/>
      <c r="H299" s="166"/>
    </row>
    <row r="300" spans="1:8" hidden="1" outlineLevel="1">
      <c r="C300" s="32" t="s">
        <v>551</v>
      </c>
      <c r="F300" s="166">
        <f>F287</f>
        <v>0</v>
      </c>
      <c r="G300" s="166">
        <f>G287</f>
        <v>0</v>
      </c>
      <c r="H300" s="166">
        <f>H287</f>
        <v>0</v>
      </c>
    </row>
    <row r="301" spans="1:8" hidden="1" outlineLevel="1">
      <c r="C301" s="32" t="s">
        <v>552</v>
      </c>
      <c r="F301" s="166">
        <f ca="1">SUM(F291:F294)</f>
        <v>0</v>
      </c>
      <c r="G301" s="166">
        <f ca="1">SUM(G291:G294)</f>
        <v>0</v>
      </c>
      <c r="H301" s="166">
        <f ca="1">SUM(H291:H294)</f>
        <v>0</v>
      </c>
    </row>
    <row r="302" spans="1:8" hidden="1" outlineLevel="1">
      <c r="C302" s="32" t="s">
        <v>553</v>
      </c>
      <c r="F302" s="166">
        <f ca="1">SUM(F295:F297)</f>
        <v>0</v>
      </c>
      <c r="G302" s="166">
        <f ca="1">SUM(G295:G297)</f>
        <v>0</v>
      </c>
      <c r="H302" s="166">
        <f ca="1">SUM(H295:H297)</f>
        <v>0</v>
      </c>
    </row>
    <row r="303" spans="1:8" hidden="1" outlineLevel="1"/>
    <row r="304" spans="1:8" hidden="1" outlineLevel="1">
      <c r="C304" s="70" t="s">
        <v>557</v>
      </c>
      <c r="F304" s="166"/>
      <c r="G304" s="166"/>
      <c r="H304" s="166"/>
    </row>
    <row r="305" spans="3:8" hidden="1" outlineLevel="1">
      <c r="C305" s="32" t="s">
        <v>554</v>
      </c>
      <c r="F305" s="171">
        <f t="shared" ref="F305:H307" si="6">F280-F300</f>
        <v>0</v>
      </c>
      <c r="G305" s="171">
        <f t="shared" si="6"/>
        <v>0</v>
      </c>
      <c r="H305" s="171">
        <f t="shared" si="6"/>
        <v>0</v>
      </c>
    </row>
    <row r="306" spans="3:8" hidden="1" outlineLevel="1">
      <c r="C306" s="32" t="s">
        <v>555</v>
      </c>
      <c r="F306" s="171">
        <f t="shared" ca="1" si="6"/>
        <v>0</v>
      </c>
      <c r="G306" s="171">
        <f t="shared" ca="1" si="6"/>
        <v>0</v>
      </c>
      <c r="H306" s="171">
        <f t="shared" ca="1" si="6"/>
        <v>0</v>
      </c>
    </row>
    <row r="307" spans="3:8" hidden="1" outlineLevel="1">
      <c r="C307" s="32" t="s">
        <v>556</v>
      </c>
      <c r="F307" s="171">
        <f t="shared" ca="1" si="6"/>
        <v>0</v>
      </c>
      <c r="G307" s="171">
        <f t="shared" ca="1" si="6"/>
        <v>0</v>
      </c>
      <c r="H307" s="171">
        <f t="shared" ca="1" si="6"/>
        <v>0</v>
      </c>
    </row>
    <row r="308" spans="3:8" collapsed="1"/>
  </sheetData>
  <sheetProtection formatColumns="0" formatRows="0"/>
  <mergeCells count="72">
    <mergeCell ref="D45:E45"/>
    <mergeCell ref="D91:E91"/>
    <mergeCell ref="B155:C155"/>
    <mergeCell ref="D119:E119"/>
    <mergeCell ref="D85:E85"/>
    <mergeCell ref="D39:E39"/>
    <mergeCell ref="D27:E27"/>
    <mergeCell ref="C32:E32"/>
    <mergeCell ref="D33:E33"/>
    <mergeCell ref="C44:E44"/>
    <mergeCell ref="B12:E12"/>
    <mergeCell ref="B156:E156"/>
    <mergeCell ref="B70:C70"/>
    <mergeCell ref="D145:E145"/>
    <mergeCell ref="C150:E150"/>
    <mergeCell ref="C84:E84"/>
    <mergeCell ref="D67:E67"/>
    <mergeCell ref="C54:E54"/>
    <mergeCell ref="D55:E55"/>
    <mergeCell ref="C60:E60"/>
    <mergeCell ref="D61:E61"/>
    <mergeCell ref="B130:E130"/>
    <mergeCell ref="C20:E20"/>
    <mergeCell ref="D21:E21"/>
    <mergeCell ref="C26:E26"/>
    <mergeCell ref="C38:E38"/>
    <mergeCell ref="C216:E216"/>
    <mergeCell ref="C78:E78"/>
    <mergeCell ref="C72:E72"/>
    <mergeCell ref="C176:E176"/>
    <mergeCell ref="D177:E177"/>
    <mergeCell ref="C96:E96"/>
    <mergeCell ref="D97:E97"/>
    <mergeCell ref="C102:E102"/>
    <mergeCell ref="D103:E103"/>
    <mergeCell ref="C108:E108"/>
    <mergeCell ref="C112:E112"/>
    <mergeCell ref="D113:E113"/>
    <mergeCell ref="B191:E191"/>
    <mergeCell ref="C124:E124"/>
    <mergeCell ref="C90:E90"/>
    <mergeCell ref="C170:E170"/>
    <mergeCell ref="B11:C11"/>
    <mergeCell ref="B129:C129"/>
    <mergeCell ref="C214:E214"/>
    <mergeCell ref="C210:D210"/>
    <mergeCell ref="C211:D211"/>
    <mergeCell ref="C212:D212"/>
    <mergeCell ref="C207:E207"/>
    <mergeCell ref="C208:E208"/>
    <mergeCell ref="C209:D209"/>
    <mergeCell ref="D79:E79"/>
    <mergeCell ref="B192:E192"/>
    <mergeCell ref="B14:C14"/>
    <mergeCell ref="B166:C166"/>
    <mergeCell ref="B158:C158"/>
    <mergeCell ref="C50:E50"/>
    <mergeCell ref="C66:E66"/>
    <mergeCell ref="C198:D198"/>
    <mergeCell ref="C197:D197"/>
    <mergeCell ref="C118:E118"/>
    <mergeCell ref="D171:E171"/>
    <mergeCell ref="B132:C132"/>
    <mergeCell ref="C136:E136"/>
    <mergeCell ref="D137:E137"/>
    <mergeCell ref="B140:C140"/>
    <mergeCell ref="C144:E144"/>
    <mergeCell ref="D151:E151"/>
    <mergeCell ref="C162:E162"/>
    <mergeCell ref="B194:C194"/>
    <mergeCell ref="D163:E163"/>
    <mergeCell ref="D125:E125"/>
  </mergeCells>
  <dataValidations count="5">
    <dataValidation type="decimal" operator="greaterThanOrEqual" allowBlank="1" showInputMessage="1" showErrorMessage="1" sqref="F86:H86 F80:H80 F98:H98 F104:H104 F46:H46 F40:H40 F34:H34 F28:H28 F22:H22 F164:H164 F92:H92 F152:H152 F146:H146 F138:H138 F211:H212 F172:H172 F178:H178" xr:uid="{00000000-0002-0000-0300-000000000000}">
      <formula1>0</formula1>
    </dataValidation>
    <dataValidation operator="greaterThanOrEqual" allowBlank="1" showInputMessage="1" showErrorMessage="1" sqref="D163:E163 D103:E103 D21:E21 D55:E55 D151:E151 D27:E27 D39:E39 D45:E45 D33:E33 D61:E61 D79:E79 D67:E67 D85:E85 D91:E91 D113:E113 D119:E119 D97:E97 D177:E177 D171:E171 F114:H114 F68:H68 F62:H62 F56:H56 F126:H126 D137:E137 D145:E145 D125:E125 F120:H120" xr:uid="{00000000-0002-0000-0300-000001000000}"/>
    <dataValidation type="list" allowBlank="1" showInputMessage="1" showErrorMessage="1" sqref="C96:E96 C102:E102" xr:uid="{00000000-0002-0000-0300-000002000000}">
      <formula1>$D$56:$D$78</formula1>
    </dataValidation>
    <dataValidation type="list" allowBlank="1" showInputMessage="1" showErrorMessage="1" sqref="C38:E38 C44:E44" xr:uid="{00000000-0002-0000-0300-000003000000}">
      <formula1>$D$25:$D$35</formula1>
    </dataValidation>
    <dataValidation type="decimal" allowBlank="1" showInputMessage="1" showErrorMessage="1" sqref="F191:H192" xr:uid="{00000000-0002-0000-0300-000004000000}">
      <formula1>0</formula1>
      <formula2>1</formula2>
    </dataValidation>
  </dataValidations>
  <pageMargins left="0.7" right="0.7" top="0.78740157499999996" bottom="0.78740157499999996" header="0.3" footer="0.3"/>
  <pageSetup paperSize="9" scale="21" orientation="portrait" verticalDpi="200" r:id="rId1"/>
  <ignoredErrors>
    <ignoredError sqref="F226 F56:F59 F114:F118 F62:F65 F68 F120:F124 F126 G226:H226" formula="1"/>
    <ignoredError sqref="D21" evalError="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558" id="{113199B0-AD89-416A-BF5F-714DDE55901A}">
            <xm:f>IF(C20='ANNEX 1 Emissionsfaktoren'!$B$22,TRUE,FALSE)</xm:f>
            <x14:dxf>
              <font>
                <color theme="0"/>
              </font>
              <fill>
                <patternFill>
                  <bgColor theme="0"/>
                </patternFill>
              </fill>
            </x14:dxf>
          </x14:cfRule>
          <xm:sqref>D21 D163 D137 D145 D151 D27 D33 D55 D61 D67</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5000000}">
          <x14:formula1>
            <xm:f>'ANNEX 1 Emissionsfaktoren'!$B$13:$B$15</xm:f>
          </x14:formula1>
          <xm:sqref>C144:E144</xm:sqref>
        </x14:dataValidation>
        <x14:dataValidation type="list" allowBlank="1" showInputMessage="1" showErrorMessage="1" xr:uid="{00000000-0002-0000-0300-000006000000}">
          <x14:formula1>
            <xm:f>'ANNEX 1 Emissionsfaktoren'!$B$9:$B$10</xm:f>
          </x14:formula1>
          <xm:sqref>C136:E136</xm:sqref>
        </x14:dataValidation>
        <x14:dataValidation type="list" allowBlank="1" showInputMessage="1" showErrorMessage="1" xr:uid="{00000000-0002-0000-0300-000007000000}">
          <x14:formula1>
            <xm:f>'ANNEX 1 Emissionsfaktoren'!$B$16</xm:f>
          </x14:formula1>
          <xm:sqref>C150:E150</xm:sqref>
        </x14:dataValidation>
        <x14:dataValidation type="list" allowBlank="1" showInputMessage="1" showErrorMessage="1" xr:uid="{00000000-0002-0000-0300-000008000000}">
          <x14:formula1>
            <xm:f>Variablen!$B$37:$B$38</xm:f>
          </x14:formula1>
          <xm:sqref>F208:H208</xm:sqref>
        </x14:dataValidation>
        <x14:dataValidation type="list" allowBlank="1" showInputMessage="1" showErrorMessage="1" xr:uid="{00000000-0002-0000-0300-000009000000}">
          <x14:formula1>
            <xm:f>'ANNEX 1 Emissionsfaktoren'!$B$99:$B$101</xm:f>
          </x14:formula1>
          <xm:sqref>C176:E176</xm:sqref>
        </x14:dataValidation>
        <x14:dataValidation type="list" allowBlank="1" showInputMessage="1" showErrorMessage="1" xr:uid="{00000000-0002-0000-0300-00000A000000}">
          <x14:formula1>
            <xm:f>'ANNEX 1 Emissionsfaktoren'!$B$22:$B$31</xm:f>
          </x14:formula1>
          <xm:sqref>C20:E20 C26:E26 C32:E32 C54:E54 C60:E60 C66:E66</xm:sqref>
        </x14:dataValidation>
        <x14:dataValidation type="list" allowBlank="1" showInputMessage="1" showErrorMessage="1" xr:uid="{00000000-0002-0000-0300-00000B000000}">
          <x14:formula1>
            <xm:f>'ANNEX 1 Emissionsfaktoren'!$B$83:$B$101</xm:f>
          </x14:formula1>
          <xm:sqref>C124:E124 C84:E84 C90:E90 C112:E112 C118:E118 C78:E78</xm:sqref>
        </x14:dataValidation>
        <x14:dataValidation type="list" allowBlank="1" showInputMessage="1" showErrorMessage="1" xr:uid="{00000000-0002-0000-0300-00000C000000}">
          <x14:formula1>
            <xm:f>'ANNEX 1 Emissionsfaktoren'!$B$95:$B$98</xm:f>
          </x14:formula1>
          <xm:sqref>C170:E170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N403"/>
  <sheetViews>
    <sheetView view="pageBreakPreview" zoomScale="70" zoomScaleNormal="100" zoomScaleSheetLayoutView="70" workbookViewId="0">
      <pane xSplit="6" ySplit="21" topLeftCell="G22" activePane="bottomRight" state="frozen"/>
      <selection pane="topRight" activeCell="G1" sqref="G1"/>
      <selection pane="bottomLeft" activeCell="A22" sqref="A22"/>
      <selection pane="bottomRight" activeCell="B5" sqref="B5:D5"/>
    </sheetView>
  </sheetViews>
  <sheetFormatPr baseColWidth="10" defaultColWidth="11.44140625" defaultRowHeight="13.2" outlineLevelRow="1"/>
  <cols>
    <col min="1" max="2" width="11.44140625" style="32"/>
    <col min="3" max="3" width="47.5546875" style="32" customWidth="1"/>
    <col min="4" max="4" width="12.5546875" style="32" customWidth="1"/>
    <col min="5" max="5" width="12.6640625" style="32" customWidth="1"/>
    <col min="6" max="6" width="3.6640625" style="50" customWidth="1"/>
    <col min="7" max="7" width="30.6640625" style="32" customWidth="1"/>
    <col min="8" max="38" width="25.6640625" style="32" customWidth="1" collapsed="1"/>
    <col min="39" max="16384" width="11.44140625" style="32"/>
  </cols>
  <sheetData>
    <row r="2" spans="1:38" s="31" customFormat="1" ht="20.100000000000001" customHeight="1">
      <c r="A2" s="67" t="s">
        <v>111</v>
      </c>
      <c r="B2" s="67"/>
      <c r="F2" s="181"/>
    </row>
    <row r="3" spans="1:38" ht="13.8" thickBot="1"/>
    <row r="4" spans="1:38" ht="13.8" thickBot="1">
      <c r="B4" s="182" t="s">
        <v>355</v>
      </c>
      <c r="G4" s="69"/>
      <c r="H4" s="34"/>
      <c r="I4" s="3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row>
    <row r="5" spans="1:38" ht="13.8" thickBot="1">
      <c r="B5" s="632">
        <v>2019</v>
      </c>
      <c r="C5" s="633"/>
      <c r="D5" s="634"/>
      <c r="E5" s="73" t="s">
        <v>39</v>
      </c>
      <c r="G5" s="72"/>
      <c r="H5" s="183" t="s">
        <v>35</v>
      </c>
      <c r="I5" s="183" t="s">
        <v>35</v>
      </c>
      <c r="J5" s="183" t="s">
        <v>35</v>
      </c>
      <c r="K5" s="183" t="s">
        <v>35</v>
      </c>
      <c r="L5" s="183" t="s">
        <v>35</v>
      </c>
      <c r="M5" s="183" t="s">
        <v>35</v>
      </c>
      <c r="N5" s="183" t="s">
        <v>35</v>
      </c>
      <c r="O5" s="183" t="s">
        <v>35</v>
      </c>
      <c r="P5" s="183" t="s">
        <v>35</v>
      </c>
      <c r="Q5" s="183" t="s">
        <v>35</v>
      </c>
      <c r="R5" s="183" t="s">
        <v>35</v>
      </c>
      <c r="S5" s="183" t="s">
        <v>35</v>
      </c>
      <c r="T5" s="183" t="s">
        <v>35</v>
      </c>
      <c r="U5" s="183" t="s">
        <v>35</v>
      </c>
      <c r="V5" s="183" t="s">
        <v>35</v>
      </c>
      <c r="W5" s="183" t="s">
        <v>35</v>
      </c>
      <c r="X5" s="183" t="s">
        <v>35</v>
      </c>
      <c r="Y5" s="183" t="s">
        <v>35</v>
      </c>
      <c r="Z5" s="183" t="s">
        <v>35</v>
      </c>
      <c r="AA5" s="183" t="s">
        <v>35</v>
      </c>
      <c r="AB5" s="183" t="s">
        <v>35</v>
      </c>
      <c r="AC5" s="183" t="s">
        <v>35</v>
      </c>
      <c r="AD5" s="183" t="s">
        <v>35</v>
      </c>
      <c r="AE5" s="183" t="s">
        <v>35</v>
      </c>
      <c r="AF5" s="183" t="s">
        <v>35</v>
      </c>
      <c r="AG5" s="183" t="s">
        <v>35</v>
      </c>
      <c r="AH5" s="183" t="s">
        <v>35</v>
      </c>
      <c r="AI5" s="183" t="s">
        <v>35</v>
      </c>
      <c r="AJ5" s="183" t="s">
        <v>35</v>
      </c>
      <c r="AK5" s="183" t="s">
        <v>35</v>
      </c>
      <c r="AL5" s="183" t="s">
        <v>35</v>
      </c>
    </row>
    <row r="6" spans="1:38">
      <c r="E6" s="73"/>
      <c r="F6" s="184"/>
      <c r="G6" s="72" t="s">
        <v>109</v>
      </c>
      <c r="H6" s="185">
        <v>2020</v>
      </c>
      <c r="I6" s="185">
        <f t="shared" ref="I6:AL6" si="0">H$6+1</f>
        <v>2021</v>
      </c>
      <c r="J6" s="185">
        <f t="shared" si="0"/>
        <v>2022</v>
      </c>
      <c r="K6" s="185">
        <f t="shared" si="0"/>
        <v>2023</v>
      </c>
      <c r="L6" s="185">
        <f t="shared" si="0"/>
        <v>2024</v>
      </c>
      <c r="M6" s="185">
        <f t="shared" si="0"/>
        <v>2025</v>
      </c>
      <c r="N6" s="185">
        <f t="shared" si="0"/>
        <v>2026</v>
      </c>
      <c r="O6" s="185">
        <f t="shared" si="0"/>
        <v>2027</v>
      </c>
      <c r="P6" s="185">
        <f t="shared" si="0"/>
        <v>2028</v>
      </c>
      <c r="Q6" s="185">
        <f t="shared" si="0"/>
        <v>2029</v>
      </c>
      <c r="R6" s="185">
        <f t="shared" si="0"/>
        <v>2030</v>
      </c>
      <c r="S6" s="185">
        <f t="shared" si="0"/>
        <v>2031</v>
      </c>
      <c r="T6" s="185">
        <f t="shared" si="0"/>
        <v>2032</v>
      </c>
      <c r="U6" s="185">
        <f t="shared" si="0"/>
        <v>2033</v>
      </c>
      <c r="V6" s="185">
        <f t="shared" si="0"/>
        <v>2034</v>
      </c>
      <c r="W6" s="185">
        <f t="shared" si="0"/>
        <v>2035</v>
      </c>
      <c r="X6" s="185">
        <f t="shared" si="0"/>
        <v>2036</v>
      </c>
      <c r="Y6" s="185">
        <f t="shared" si="0"/>
        <v>2037</v>
      </c>
      <c r="Z6" s="185">
        <f t="shared" si="0"/>
        <v>2038</v>
      </c>
      <c r="AA6" s="185">
        <f t="shared" si="0"/>
        <v>2039</v>
      </c>
      <c r="AB6" s="185">
        <f t="shared" si="0"/>
        <v>2040</v>
      </c>
      <c r="AC6" s="185">
        <f t="shared" si="0"/>
        <v>2041</v>
      </c>
      <c r="AD6" s="185">
        <f t="shared" si="0"/>
        <v>2042</v>
      </c>
      <c r="AE6" s="185">
        <f t="shared" si="0"/>
        <v>2043</v>
      </c>
      <c r="AF6" s="185">
        <f t="shared" si="0"/>
        <v>2044</v>
      </c>
      <c r="AG6" s="185">
        <f t="shared" si="0"/>
        <v>2045</v>
      </c>
      <c r="AH6" s="185">
        <f t="shared" si="0"/>
        <v>2046</v>
      </c>
      <c r="AI6" s="185">
        <f t="shared" si="0"/>
        <v>2047</v>
      </c>
      <c r="AJ6" s="185">
        <f t="shared" si="0"/>
        <v>2048</v>
      </c>
      <c r="AK6" s="185">
        <f t="shared" si="0"/>
        <v>2049</v>
      </c>
      <c r="AL6" s="185">
        <f t="shared" si="0"/>
        <v>2050</v>
      </c>
    </row>
    <row r="7" spans="1:38" ht="13.8" thickBot="1">
      <c r="B7" s="182" t="s">
        <v>558</v>
      </c>
      <c r="G7" s="77"/>
      <c r="H7" s="186" t="str">
        <f t="shared" ref="H7:AL7" si="1">IF(H6&lt;$B$5,"gemessen",IF(H6=$B$5,"Aktuelles Jahr",IF(H6&gt;$B$5,"geplant","")))</f>
        <v>geplant</v>
      </c>
      <c r="I7" s="186" t="str">
        <f t="shared" si="1"/>
        <v>geplant</v>
      </c>
      <c r="J7" s="186" t="str">
        <f t="shared" si="1"/>
        <v>geplant</v>
      </c>
      <c r="K7" s="186" t="str">
        <f t="shared" si="1"/>
        <v>geplant</v>
      </c>
      <c r="L7" s="186" t="str">
        <f t="shared" si="1"/>
        <v>geplant</v>
      </c>
      <c r="M7" s="186" t="str">
        <f t="shared" si="1"/>
        <v>geplant</v>
      </c>
      <c r="N7" s="186" t="str">
        <f t="shared" si="1"/>
        <v>geplant</v>
      </c>
      <c r="O7" s="186" t="str">
        <f t="shared" si="1"/>
        <v>geplant</v>
      </c>
      <c r="P7" s="186" t="str">
        <f t="shared" si="1"/>
        <v>geplant</v>
      </c>
      <c r="Q7" s="186" t="str">
        <f t="shared" si="1"/>
        <v>geplant</v>
      </c>
      <c r="R7" s="186" t="str">
        <f t="shared" si="1"/>
        <v>geplant</v>
      </c>
      <c r="S7" s="186" t="str">
        <f t="shared" si="1"/>
        <v>geplant</v>
      </c>
      <c r="T7" s="186" t="str">
        <f t="shared" si="1"/>
        <v>geplant</v>
      </c>
      <c r="U7" s="186" t="str">
        <f t="shared" si="1"/>
        <v>geplant</v>
      </c>
      <c r="V7" s="186" t="str">
        <f t="shared" si="1"/>
        <v>geplant</v>
      </c>
      <c r="W7" s="186" t="str">
        <f t="shared" si="1"/>
        <v>geplant</v>
      </c>
      <c r="X7" s="186" t="str">
        <f t="shared" si="1"/>
        <v>geplant</v>
      </c>
      <c r="Y7" s="186" t="str">
        <f t="shared" si="1"/>
        <v>geplant</v>
      </c>
      <c r="Z7" s="186" t="str">
        <f t="shared" si="1"/>
        <v>geplant</v>
      </c>
      <c r="AA7" s="186" t="str">
        <f t="shared" si="1"/>
        <v>geplant</v>
      </c>
      <c r="AB7" s="186" t="str">
        <f t="shared" si="1"/>
        <v>geplant</v>
      </c>
      <c r="AC7" s="186" t="str">
        <f t="shared" si="1"/>
        <v>geplant</v>
      </c>
      <c r="AD7" s="186" t="str">
        <f t="shared" si="1"/>
        <v>geplant</v>
      </c>
      <c r="AE7" s="186" t="str">
        <f t="shared" si="1"/>
        <v>geplant</v>
      </c>
      <c r="AF7" s="186" t="str">
        <f t="shared" si="1"/>
        <v>geplant</v>
      </c>
      <c r="AG7" s="186" t="str">
        <f t="shared" si="1"/>
        <v>geplant</v>
      </c>
      <c r="AH7" s="186" t="str">
        <f t="shared" si="1"/>
        <v>geplant</v>
      </c>
      <c r="AI7" s="186" t="str">
        <f t="shared" si="1"/>
        <v>geplant</v>
      </c>
      <c r="AJ7" s="186" t="str">
        <f t="shared" si="1"/>
        <v>geplant</v>
      </c>
      <c r="AK7" s="186" t="str">
        <f t="shared" si="1"/>
        <v>geplant</v>
      </c>
      <c r="AL7" s="186" t="str">
        <f t="shared" si="1"/>
        <v>geplant</v>
      </c>
    </row>
    <row r="8" spans="1:38" ht="13.8" thickBot="1">
      <c r="B8" s="632">
        <v>2050</v>
      </c>
      <c r="C8" s="633"/>
      <c r="D8" s="634"/>
      <c r="E8" s="73" t="s">
        <v>39</v>
      </c>
      <c r="G8" s="79"/>
      <c r="H8" s="41"/>
      <c r="I8" s="41"/>
      <c r="J8" s="41"/>
      <c r="K8" s="41"/>
      <c r="L8" s="41"/>
      <c r="M8" s="41"/>
      <c r="N8" s="41"/>
      <c r="O8" s="41"/>
      <c r="P8" s="41"/>
      <c r="Q8" s="41"/>
      <c r="R8" s="41"/>
      <c r="S8" s="41"/>
      <c r="T8" s="41"/>
      <c r="U8" s="41"/>
      <c r="V8" s="41"/>
      <c r="W8" s="41"/>
      <c r="X8" s="41"/>
      <c r="Y8" s="41"/>
      <c r="Z8" s="41"/>
      <c r="AA8" s="41"/>
      <c r="AB8" s="41"/>
      <c r="AC8" s="41"/>
      <c r="AD8" s="41"/>
      <c r="AE8" s="41"/>
      <c r="AF8" s="41"/>
      <c r="AG8" s="41"/>
      <c r="AH8" s="41"/>
      <c r="AI8" s="41"/>
      <c r="AJ8" s="41"/>
      <c r="AK8" s="41"/>
      <c r="AL8" s="41"/>
    </row>
    <row r="9" spans="1:38">
      <c r="G9" s="79"/>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row>
    <row r="10" spans="1:38" ht="15.6">
      <c r="B10" s="127" t="s">
        <v>108</v>
      </c>
      <c r="G10" s="79"/>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row>
    <row r="11" spans="1:38" ht="13.8" thickBot="1">
      <c r="G11" s="79"/>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row>
    <row r="12" spans="1:38">
      <c r="B12" s="187" t="s">
        <v>352</v>
      </c>
      <c r="C12" s="188"/>
      <c r="D12" s="188"/>
      <c r="E12" s="189"/>
      <c r="F12" s="189"/>
      <c r="G12" s="7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259"/>
      <c r="AI12" s="259"/>
      <c r="AJ12" s="259"/>
      <c r="AK12" s="259"/>
      <c r="AL12" s="259"/>
    </row>
    <row r="13" spans="1:38">
      <c r="B13" s="190" t="s">
        <v>351</v>
      </c>
      <c r="C13" s="33"/>
      <c r="D13" s="33"/>
      <c r="E13" s="191"/>
      <c r="F13" s="191"/>
      <c r="G13" s="192"/>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259"/>
      <c r="AI13" s="259"/>
      <c r="AJ13" s="259"/>
      <c r="AK13" s="259"/>
      <c r="AL13" s="259"/>
    </row>
    <row r="14" spans="1:38">
      <c r="B14" s="193" t="s">
        <v>330</v>
      </c>
      <c r="C14" s="194"/>
      <c r="D14" s="194"/>
      <c r="E14" s="194"/>
      <c r="F14" s="194"/>
      <c r="G14" s="192"/>
      <c r="H14" s="619"/>
      <c r="I14" s="619"/>
      <c r="J14" s="619"/>
      <c r="K14" s="619"/>
      <c r="L14" s="619"/>
      <c r="M14" s="619"/>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19"/>
      <c r="AL14" s="619"/>
    </row>
    <row r="15" spans="1:38">
      <c r="B15" s="195"/>
      <c r="C15" s="156"/>
      <c r="D15" s="156"/>
      <c r="E15" s="156"/>
      <c r="F15" s="156"/>
      <c r="G15" s="192"/>
      <c r="H15" s="620"/>
      <c r="I15" s="620"/>
      <c r="J15" s="620"/>
      <c r="K15" s="620"/>
      <c r="L15" s="620"/>
      <c r="M15" s="620"/>
      <c r="N15" s="620"/>
      <c r="O15" s="620"/>
      <c r="P15" s="620"/>
      <c r="Q15" s="620"/>
      <c r="R15" s="620"/>
      <c r="S15" s="620"/>
      <c r="T15" s="620"/>
      <c r="U15" s="620"/>
      <c r="V15" s="620"/>
      <c r="W15" s="620"/>
      <c r="X15" s="620"/>
      <c r="Y15" s="620"/>
      <c r="Z15" s="620"/>
      <c r="AA15" s="620"/>
      <c r="AB15" s="620"/>
      <c r="AC15" s="620"/>
      <c r="AD15" s="620"/>
      <c r="AE15" s="620"/>
      <c r="AF15" s="620"/>
      <c r="AG15" s="620"/>
      <c r="AH15" s="620"/>
      <c r="AI15" s="620"/>
      <c r="AJ15" s="620"/>
      <c r="AK15" s="620"/>
      <c r="AL15" s="620"/>
    </row>
    <row r="16" spans="1:38" ht="51.75" customHeight="1">
      <c r="B16" s="624" t="s">
        <v>615</v>
      </c>
      <c r="C16" s="625"/>
      <c r="D16" s="625"/>
      <c r="E16" s="625"/>
      <c r="F16" s="626"/>
      <c r="G16" s="192"/>
      <c r="H16" s="620"/>
      <c r="I16" s="620"/>
      <c r="J16" s="620"/>
      <c r="K16" s="620"/>
      <c r="L16" s="620"/>
      <c r="M16" s="620"/>
      <c r="N16" s="620"/>
      <c r="O16" s="620"/>
      <c r="P16" s="620"/>
      <c r="Q16" s="620"/>
      <c r="R16" s="620"/>
      <c r="S16" s="620"/>
      <c r="T16" s="620"/>
      <c r="U16" s="620"/>
      <c r="V16" s="620"/>
      <c r="W16" s="620"/>
      <c r="X16" s="620"/>
      <c r="Y16" s="620"/>
      <c r="Z16" s="620"/>
      <c r="AA16" s="620"/>
      <c r="AB16" s="620"/>
      <c r="AC16" s="620"/>
      <c r="AD16" s="620"/>
      <c r="AE16" s="620"/>
      <c r="AF16" s="620"/>
      <c r="AG16" s="620"/>
      <c r="AH16" s="620"/>
      <c r="AI16" s="620"/>
      <c r="AJ16" s="620"/>
      <c r="AK16" s="620"/>
      <c r="AL16" s="620"/>
    </row>
    <row r="17" spans="2:38">
      <c r="B17" s="195"/>
      <c r="C17" s="156"/>
      <c r="D17" s="156"/>
      <c r="E17" s="156"/>
      <c r="F17" s="156"/>
      <c r="G17" s="192"/>
      <c r="H17" s="620"/>
      <c r="I17" s="620"/>
      <c r="J17" s="620"/>
      <c r="K17" s="620"/>
      <c r="L17" s="620"/>
      <c r="M17" s="620"/>
      <c r="N17" s="620"/>
      <c r="O17" s="620"/>
      <c r="P17" s="620"/>
      <c r="Q17" s="620"/>
      <c r="R17" s="620"/>
      <c r="S17" s="620"/>
      <c r="T17" s="620"/>
      <c r="U17" s="620"/>
      <c r="V17" s="620"/>
      <c r="W17" s="620"/>
      <c r="X17" s="620"/>
      <c r="Y17" s="620"/>
      <c r="Z17" s="620"/>
      <c r="AA17" s="620"/>
      <c r="AB17" s="620"/>
      <c r="AC17" s="620"/>
      <c r="AD17" s="620"/>
      <c r="AE17" s="620"/>
      <c r="AF17" s="620"/>
      <c r="AG17" s="620"/>
      <c r="AH17" s="620"/>
      <c r="AI17" s="620"/>
      <c r="AJ17" s="620"/>
      <c r="AK17" s="620"/>
      <c r="AL17" s="620"/>
    </row>
    <row r="18" spans="2:38">
      <c r="B18" s="196"/>
      <c r="C18" s="197"/>
      <c r="D18" s="197"/>
      <c r="E18" s="156"/>
      <c r="F18" s="197"/>
      <c r="G18" s="192"/>
      <c r="H18" s="621"/>
      <c r="I18" s="621"/>
      <c r="J18" s="621"/>
      <c r="K18" s="621"/>
      <c r="L18" s="621"/>
      <c r="M18" s="621"/>
      <c r="N18" s="621"/>
      <c r="O18" s="621"/>
      <c r="P18" s="621"/>
      <c r="Q18" s="621"/>
      <c r="R18" s="621"/>
      <c r="S18" s="621"/>
      <c r="T18" s="621"/>
      <c r="U18" s="621"/>
      <c r="V18" s="621"/>
      <c r="W18" s="621"/>
      <c r="X18" s="621"/>
      <c r="Y18" s="621"/>
      <c r="Z18" s="621"/>
      <c r="AA18" s="621"/>
      <c r="AB18" s="621"/>
      <c r="AC18" s="621"/>
      <c r="AD18" s="621"/>
      <c r="AE18" s="621"/>
      <c r="AF18" s="621"/>
      <c r="AG18" s="621"/>
      <c r="AH18" s="621"/>
      <c r="AI18" s="621"/>
      <c r="AJ18" s="621"/>
      <c r="AK18" s="621"/>
      <c r="AL18" s="621"/>
    </row>
    <row r="19" spans="2:38" ht="15">
      <c r="B19" s="561" t="s">
        <v>392</v>
      </c>
      <c r="C19" s="562"/>
      <c r="D19" s="562"/>
      <c r="E19" s="142" t="s">
        <v>37</v>
      </c>
      <c r="F19" s="198"/>
      <c r="G19" s="192"/>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row>
    <row r="20" spans="2:38" ht="13.8" thickBot="1">
      <c r="B20" s="114" t="s">
        <v>331</v>
      </c>
      <c r="C20" s="199"/>
      <c r="D20" s="199"/>
      <c r="E20" s="200"/>
      <c r="F20" s="200"/>
      <c r="G20" s="79"/>
      <c r="H20" s="261"/>
      <c r="I20" s="261"/>
      <c r="J20" s="261"/>
      <c r="K20" s="261"/>
      <c r="L20" s="261"/>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1"/>
    </row>
    <row r="21" spans="2:38" s="199" customFormat="1" ht="13.8" thickBot="1">
      <c r="F21" s="200"/>
      <c r="G21" s="201"/>
      <c r="H21" s="202"/>
      <c r="I21" s="202"/>
      <c r="J21" s="202"/>
      <c r="K21" s="202"/>
      <c r="L21" s="202"/>
      <c r="M21" s="202"/>
      <c r="N21" s="202"/>
      <c r="O21" s="202"/>
      <c r="P21" s="202"/>
      <c r="Q21" s="202"/>
      <c r="R21" s="202"/>
      <c r="S21" s="202"/>
      <c r="T21" s="202"/>
      <c r="U21" s="202"/>
      <c r="V21" s="202"/>
      <c r="W21" s="202"/>
      <c r="X21" s="202"/>
      <c r="Y21" s="202"/>
      <c r="Z21" s="202"/>
      <c r="AA21" s="202"/>
      <c r="AB21" s="202"/>
      <c r="AC21" s="202"/>
      <c r="AD21" s="202"/>
      <c r="AE21" s="202"/>
      <c r="AF21" s="202"/>
      <c r="AG21" s="202"/>
      <c r="AH21" s="202"/>
      <c r="AI21" s="202"/>
      <c r="AJ21" s="202"/>
      <c r="AK21" s="202"/>
      <c r="AL21" s="202"/>
    </row>
    <row r="22" spans="2:38">
      <c r="G22" s="79"/>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row>
    <row r="23" spans="2:38" ht="15.6">
      <c r="B23" s="127" t="str">
        <f>'TEIL 1 Zustandsermittlung'!B11</f>
        <v>Von außerhalb zugeführte Endenergie</v>
      </c>
      <c r="G23" s="79"/>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row>
    <row r="24" spans="2:38" ht="24.9" customHeight="1">
      <c r="B24" s="616" t="str">
        <f>'TEIL 1 Zustandsermittlung'!B12:E12</f>
        <v>Gemäß Rahmenwerk: 
Verursachte Treibhausgasemissionen aus dem Energiebezug („Import“).</v>
      </c>
      <c r="C24" s="616"/>
      <c r="D24" s="616"/>
      <c r="E24" s="616"/>
      <c r="G24" s="79"/>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row>
    <row r="25" spans="2:38" ht="13.8" thickBot="1">
      <c r="G25" s="79"/>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row>
    <row r="26" spans="2:38" ht="18.75" customHeight="1" thickBot="1">
      <c r="B26" s="594" t="s">
        <v>148</v>
      </c>
      <c r="C26" s="595"/>
      <c r="D26" s="80"/>
      <c r="E26" s="81"/>
      <c r="F26" s="203"/>
      <c r="G26" s="79"/>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row>
    <row r="27" spans="2:38" ht="15.75" customHeight="1">
      <c r="B27" s="63"/>
      <c r="C27" s="58"/>
      <c r="D27" s="58"/>
      <c r="E27" s="82"/>
      <c r="F27" s="203"/>
      <c r="G27" s="79"/>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row>
    <row r="28" spans="2:38" ht="15.75" customHeight="1">
      <c r="B28" s="83" t="s">
        <v>268</v>
      </c>
      <c r="C28" s="33"/>
      <c r="D28" s="58"/>
      <c r="E28" s="82"/>
      <c r="F28" s="203"/>
      <c r="G28" s="85"/>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row>
    <row r="29" spans="2:38" ht="15.75" customHeight="1">
      <c r="B29" s="83"/>
      <c r="C29" s="33"/>
      <c r="D29" s="58"/>
      <c r="E29" s="82"/>
      <c r="F29" s="203"/>
      <c r="G29" s="85"/>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row>
    <row r="30" spans="2:38" s="60" customFormat="1" ht="15.75" customHeight="1" thickBot="1">
      <c r="B30" s="205"/>
      <c r="C30" s="58" t="s">
        <v>332</v>
      </c>
      <c r="D30" s="58"/>
      <c r="E30" s="58"/>
      <c r="F30" s="206"/>
      <c r="G30" s="88"/>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row>
    <row r="31" spans="2:38" ht="15.75" customHeight="1">
      <c r="B31" s="83"/>
      <c r="C31" s="89" t="s">
        <v>32</v>
      </c>
      <c r="D31" s="90"/>
      <c r="E31" s="91"/>
      <c r="F31" s="206"/>
      <c r="G31" s="85"/>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row>
    <row r="32" spans="2:38" ht="16.5" customHeight="1">
      <c r="B32" s="83"/>
      <c r="C32" s="629" t="str">
        <f>IF('TEIL 1 Zustandsermittlung'!C20="","",'TEIL 1 Zustandsermittlung'!C20)</f>
        <v/>
      </c>
      <c r="D32" s="630"/>
      <c r="E32" s="631"/>
      <c r="F32" s="206"/>
      <c r="G32" s="208"/>
      <c r="H32" s="209" t="str">
        <f t="shared" ref="H32:AL32" si="2">IF($C32=$A$315,$A$315&amp;" "&amp;H$6,"")</f>
        <v/>
      </c>
      <c r="I32" s="209" t="str">
        <f t="shared" si="2"/>
        <v/>
      </c>
      <c r="J32" s="209" t="str">
        <f t="shared" si="2"/>
        <v/>
      </c>
      <c r="K32" s="209" t="str">
        <f t="shared" si="2"/>
        <v/>
      </c>
      <c r="L32" s="209" t="str">
        <f t="shared" si="2"/>
        <v/>
      </c>
      <c r="M32" s="209" t="str">
        <f t="shared" si="2"/>
        <v/>
      </c>
      <c r="N32" s="209" t="str">
        <f t="shared" si="2"/>
        <v/>
      </c>
      <c r="O32" s="209" t="str">
        <f t="shared" si="2"/>
        <v/>
      </c>
      <c r="P32" s="209" t="str">
        <f t="shared" si="2"/>
        <v/>
      </c>
      <c r="Q32" s="209" t="str">
        <f t="shared" si="2"/>
        <v/>
      </c>
      <c r="R32" s="209" t="str">
        <f t="shared" si="2"/>
        <v/>
      </c>
      <c r="S32" s="209" t="str">
        <f t="shared" si="2"/>
        <v/>
      </c>
      <c r="T32" s="209" t="str">
        <f t="shared" si="2"/>
        <v/>
      </c>
      <c r="U32" s="209" t="str">
        <f t="shared" si="2"/>
        <v/>
      </c>
      <c r="V32" s="209" t="str">
        <f t="shared" si="2"/>
        <v/>
      </c>
      <c r="W32" s="209" t="str">
        <f t="shared" si="2"/>
        <v/>
      </c>
      <c r="X32" s="209" t="str">
        <f t="shared" si="2"/>
        <v/>
      </c>
      <c r="Y32" s="209" t="str">
        <f t="shared" si="2"/>
        <v/>
      </c>
      <c r="Z32" s="209" t="str">
        <f t="shared" si="2"/>
        <v/>
      </c>
      <c r="AA32" s="209" t="str">
        <f t="shared" si="2"/>
        <v/>
      </c>
      <c r="AB32" s="209" t="str">
        <f t="shared" si="2"/>
        <v/>
      </c>
      <c r="AC32" s="209" t="str">
        <f t="shared" si="2"/>
        <v/>
      </c>
      <c r="AD32" s="209" t="str">
        <f t="shared" si="2"/>
        <v/>
      </c>
      <c r="AE32" s="209" t="str">
        <f t="shared" si="2"/>
        <v/>
      </c>
      <c r="AF32" s="209" t="str">
        <f t="shared" si="2"/>
        <v/>
      </c>
      <c r="AG32" s="209" t="str">
        <f t="shared" si="2"/>
        <v/>
      </c>
      <c r="AH32" s="209" t="str">
        <f t="shared" si="2"/>
        <v/>
      </c>
      <c r="AI32" s="209" t="str">
        <f t="shared" si="2"/>
        <v/>
      </c>
      <c r="AJ32" s="209" t="str">
        <f t="shared" si="2"/>
        <v/>
      </c>
      <c r="AK32" s="209" t="str">
        <f t="shared" si="2"/>
        <v/>
      </c>
      <c r="AL32" s="209" t="str">
        <f t="shared" si="2"/>
        <v/>
      </c>
    </row>
    <row r="33" spans="2:38" ht="15.75" customHeight="1">
      <c r="B33" s="83"/>
      <c r="C33" s="210" t="s">
        <v>107</v>
      </c>
      <c r="D33" s="592" t="str">
        <f>IF('TEIL 1 Zustandsermittlung'!D21="","",'TEIL 1 Zustandsermittlung'!D21)</f>
        <v/>
      </c>
      <c r="E33" s="593"/>
      <c r="F33" s="206"/>
      <c r="G33" s="117"/>
      <c r="H33" s="211" t="str">
        <f t="shared" ref="H33:AL33" si="3">IF(H32="","",H$316)</f>
        <v/>
      </c>
      <c r="I33" s="211" t="str">
        <f t="shared" si="3"/>
        <v/>
      </c>
      <c r="J33" s="211" t="str">
        <f t="shared" si="3"/>
        <v/>
      </c>
      <c r="K33" s="211" t="str">
        <f t="shared" si="3"/>
        <v/>
      </c>
      <c r="L33" s="211" t="str">
        <f t="shared" si="3"/>
        <v/>
      </c>
      <c r="M33" s="211" t="str">
        <f t="shared" si="3"/>
        <v/>
      </c>
      <c r="N33" s="211" t="str">
        <f t="shared" si="3"/>
        <v/>
      </c>
      <c r="O33" s="211" t="str">
        <f t="shared" si="3"/>
        <v/>
      </c>
      <c r="P33" s="211" t="str">
        <f t="shared" si="3"/>
        <v/>
      </c>
      <c r="Q33" s="211" t="str">
        <f t="shared" si="3"/>
        <v/>
      </c>
      <c r="R33" s="211" t="str">
        <f t="shared" si="3"/>
        <v/>
      </c>
      <c r="S33" s="211" t="str">
        <f t="shared" si="3"/>
        <v/>
      </c>
      <c r="T33" s="211" t="str">
        <f t="shared" si="3"/>
        <v/>
      </c>
      <c r="U33" s="211" t="str">
        <f t="shared" si="3"/>
        <v/>
      </c>
      <c r="V33" s="211" t="str">
        <f t="shared" si="3"/>
        <v/>
      </c>
      <c r="W33" s="211" t="str">
        <f t="shared" si="3"/>
        <v/>
      </c>
      <c r="X33" s="211" t="str">
        <f t="shared" si="3"/>
        <v/>
      </c>
      <c r="Y33" s="211" t="str">
        <f t="shared" si="3"/>
        <v/>
      </c>
      <c r="Z33" s="211" t="str">
        <f t="shared" si="3"/>
        <v/>
      </c>
      <c r="AA33" s="211" t="str">
        <f t="shared" si="3"/>
        <v/>
      </c>
      <c r="AB33" s="211" t="str">
        <f t="shared" si="3"/>
        <v/>
      </c>
      <c r="AC33" s="211" t="str">
        <f t="shared" si="3"/>
        <v/>
      </c>
      <c r="AD33" s="211" t="str">
        <f t="shared" si="3"/>
        <v/>
      </c>
      <c r="AE33" s="211" t="str">
        <f t="shared" si="3"/>
        <v/>
      </c>
      <c r="AF33" s="211" t="str">
        <f t="shared" si="3"/>
        <v/>
      </c>
      <c r="AG33" s="211" t="str">
        <f t="shared" si="3"/>
        <v/>
      </c>
      <c r="AH33" s="211" t="str">
        <f t="shared" si="3"/>
        <v/>
      </c>
      <c r="AI33" s="211" t="str">
        <f t="shared" si="3"/>
        <v/>
      </c>
      <c r="AJ33" s="211" t="str">
        <f t="shared" si="3"/>
        <v/>
      </c>
      <c r="AK33" s="211" t="str">
        <f t="shared" si="3"/>
        <v/>
      </c>
      <c r="AL33" s="211" t="str">
        <f t="shared" si="3"/>
        <v/>
      </c>
    </row>
    <row r="34" spans="2:38" ht="15.75" customHeight="1" thickBot="1">
      <c r="B34" s="83"/>
      <c r="C34" s="212" t="s">
        <v>138</v>
      </c>
      <c r="D34" s="98"/>
      <c r="E34" s="99" t="s">
        <v>30</v>
      </c>
      <c r="F34" s="213"/>
      <c r="G34" s="113" t="str">
        <f>IF('TEIL 1 Zustandsermittlung'!H22="","",'TEIL 1 Zustandsermittlung'!H22)</f>
        <v/>
      </c>
      <c r="H34" s="262" t="str">
        <f t="shared" ref="H34:AL34" si="4">IF(ISBLANK(G34),"",G34)</f>
        <v/>
      </c>
      <c r="I34" s="262" t="str">
        <f t="shared" si="4"/>
        <v/>
      </c>
      <c r="J34" s="262" t="str">
        <f t="shared" si="4"/>
        <v/>
      </c>
      <c r="K34" s="262" t="str">
        <f t="shared" si="4"/>
        <v/>
      </c>
      <c r="L34" s="262" t="str">
        <f t="shared" si="4"/>
        <v/>
      </c>
      <c r="M34" s="262" t="str">
        <f t="shared" si="4"/>
        <v/>
      </c>
      <c r="N34" s="262" t="str">
        <f t="shared" si="4"/>
        <v/>
      </c>
      <c r="O34" s="262" t="str">
        <f t="shared" si="4"/>
        <v/>
      </c>
      <c r="P34" s="262" t="str">
        <f t="shared" si="4"/>
        <v/>
      </c>
      <c r="Q34" s="262" t="str">
        <f t="shared" si="4"/>
        <v/>
      </c>
      <c r="R34" s="262" t="str">
        <f t="shared" si="4"/>
        <v/>
      </c>
      <c r="S34" s="262" t="str">
        <f t="shared" si="4"/>
        <v/>
      </c>
      <c r="T34" s="262" t="str">
        <f t="shared" si="4"/>
        <v/>
      </c>
      <c r="U34" s="262" t="str">
        <f t="shared" si="4"/>
        <v/>
      </c>
      <c r="V34" s="262" t="str">
        <f t="shared" si="4"/>
        <v/>
      </c>
      <c r="W34" s="262" t="str">
        <f t="shared" si="4"/>
        <v/>
      </c>
      <c r="X34" s="262" t="str">
        <f t="shared" si="4"/>
        <v/>
      </c>
      <c r="Y34" s="262" t="str">
        <f t="shared" si="4"/>
        <v/>
      </c>
      <c r="Z34" s="262" t="str">
        <f t="shared" si="4"/>
        <v/>
      </c>
      <c r="AA34" s="262" t="str">
        <f t="shared" si="4"/>
        <v/>
      </c>
      <c r="AB34" s="262" t="str">
        <f t="shared" si="4"/>
        <v/>
      </c>
      <c r="AC34" s="262" t="str">
        <f t="shared" si="4"/>
        <v/>
      </c>
      <c r="AD34" s="262" t="str">
        <f t="shared" si="4"/>
        <v/>
      </c>
      <c r="AE34" s="262" t="str">
        <f t="shared" si="4"/>
        <v/>
      </c>
      <c r="AF34" s="262" t="str">
        <f t="shared" si="4"/>
        <v/>
      </c>
      <c r="AG34" s="262" t="str">
        <f t="shared" si="4"/>
        <v/>
      </c>
      <c r="AH34" s="262" t="str">
        <f t="shared" si="4"/>
        <v/>
      </c>
      <c r="AI34" s="262" t="str">
        <f t="shared" si="4"/>
        <v/>
      </c>
      <c r="AJ34" s="262" t="str">
        <f t="shared" si="4"/>
        <v/>
      </c>
      <c r="AK34" s="262" t="str">
        <f t="shared" si="4"/>
        <v/>
      </c>
      <c r="AL34" s="262" t="str">
        <f t="shared" si="4"/>
        <v/>
      </c>
    </row>
    <row r="35" spans="2:38" ht="15.75" customHeight="1">
      <c r="B35" s="83"/>
      <c r="C35" s="33"/>
      <c r="D35" s="58"/>
      <c r="E35" s="82"/>
      <c r="F35" s="203"/>
      <c r="G35" s="85"/>
      <c r="H35" s="204"/>
      <c r="I35" s="204"/>
      <c r="J35" s="204"/>
      <c r="K35" s="204"/>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row>
    <row r="36" spans="2:38" ht="15.75" customHeight="1" thickBot="1">
      <c r="B36" s="83"/>
      <c r="C36" s="58" t="s">
        <v>333</v>
      </c>
      <c r="D36" s="58"/>
      <c r="E36" s="82"/>
      <c r="F36" s="203"/>
      <c r="G36" s="85"/>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row>
    <row r="37" spans="2:38" ht="15.75" customHeight="1">
      <c r="B37" s="83"/>
      <c r="C37" s="89" t="s">
        <v>32</v>
      </c>
      <c r="D37" s="90"/>
      <c r="E37" s="91"/>
      <c r="F37" s="203"/>
      <c r="G37" s="85"/>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row>
    <row r="38" spans="2:38" ht="16.5" customHeight="1">
      <c r="B38" s="100"/>
      <c r="C38" s="629" t="str">
        <f>IF('TEIL 1 Zustandsermittlung'!C26="","",'TEIL 1 Zustandsermittlung'!C26)</f>
        <v/>
      </c>
      <c r="D38" s="630"/>
      <c r="E38" s="631"/>
      <c r="F38" s="203"/>
      <c r="G38" s="208"/>
      <c r="H38" s="209" t="str">
        <f t="shared" ref="H38:AL38" si="5">IF($C38=$A$315,$A$315&amp;" "&amp;H$6,"")</f>
        <v/>
      </c>
      <c r="I38" s="209" t="str">
        <f t="shared" si="5"/>
        <v/>
      </c>
      <c r="J38" s="209" t="str">
        <f t="shared" si="5"/>
        <v/>
      </c>
      <c r="K38" s="209" t="str">
        <f t="shared" si="5"/>
        <v/>
      </c>
      <c r="L38" s="209" t="str">
        <f t="shared" si="5"/>
        <v/>
      </c>
      <c r="M38" s="209" t="str">
        <f t="shared" si="5"/>
        <v/>
      </c>
      <c r="N38" s="209" t="str">
        <f t="shared" si="5"/>
        <v/>
      </c>
      <c r="O38" s="209" t="str">
        <f t="shared" si="5"/>
        <v/>
      </c>
      <c r="P38" s="209" t="str">
        <f t="shared" si="5"/>
        <v/>
      </c>
      <c r="Q38" s="209" t="str">
        <f t="shared" si="5"/>
        <v/>
      </c>
      <c r="R38" s="209" t="str">
        <f t="shared" si="5"/>
        <v/>
      </c>
      <c r="S38" s="209" t="str">
        <f t="shared" si="5"/>
        <v/>
      </c>
      <c r="T38" s="209" t="str">
        <f t="shared" si="5"/>
        <v/>
      </c>
      <c r="U38" s="209" t="str">
        <f t="shared" si="5"/>
        <v/>
      </c>
      <c r="V38" s="209" t="str">
        <f t="shared" si="5"/>
        <v/>
      </c>
      <c r="W38" s="209" t="str">
        <f t="shared" si="5"/>
        <v/>
      </c>
      <c r="X38" s="209" t="str">
        <f t="shared" si="5"/>
        <v/>
      </c>
      <c r="Y38" s="209" t="str">
        <f t="shared" si="5"/>
        <v/>
      </c>
      <c r="Z38" s="209" t="str">
        <f t="shared" si="5"/>
        <v/>
      </c>
      <c r="AA38" s="209" t="str">
        <f t="shared" si="5"/>
        <v/>
      </c>
      <c r="AB38" s="209" t="str">
        <f t="shared" si="5"/>
        <v/>
      </c>
      <c r="AC38" s="209" t="str">
        <f t="shared" si="5"/>
        <v/>
      </c>
      <c r="AD38" s="209" t="str">
        <f t="shared" si="5"/>
        <v/>
      </c>
      <c r="AE38" s="209" t="str">
        <f t="shared" si="5"/>
        <v/>
      </c>
      <c r="AF38" s="209" t="str">
        <f t="shared" si="5"/>
        <v/>
      </c>
      <c r="AG38" s="209" t="str">
        <f t="shared" si="5"/>
        <v/>
      </c>
      <c r="AH38" s="209" t="str">
        <f t="shared" si="5"/>
        <v/>
      </c>
      <c r="AI38" s="209" t="str">
        <f t="shared" si="5"/>
        <v/>
      </c>
      <c r="AJ38" s="209" t="str">
        <f t="shared" si="5"/>
        <v/>
      </c>
      <c r="AK38" s="209" t="str">
        <f t="shared" si="5"/>
        <v/>
      </c>
      <c r="AL38" s="209" t="str">
        <f t="shared" si="5"/>
        <v/>
      </c>
    </row>
    <row r="39" spans="2:38" ht="15.75" customHeight="1">
      <c r="B39" s="101"/>
      <c r="C39" s="210" t="s">
        <v>107</v>
      </c>
      <c r="D39" s="592" t="str">
        <f>IF('TEIL 1 Zustandsermittlung'!D27="","",'TEIL 1 Zustandsermittlung'!D27)</f>
        <v/>
      </c>
      <c r="E39" s="593"/>
      <c r="F39" s="203"/>
      <c r="G39" s="117"/>
      <c r="H39" s="211" t="str">
        <f t="shared" ref="H39:AL39" si="6">IF(H38="","",H$316)</f>
        <v/>
      </c>
      <c r="I39" s="211" t="str">
        <f t="shared" si="6"/>
        <v/>
      </c>
      <c r="J39" s="211" t="str">
        <f t="shared" si="6"/>
        <v/>
      </c>
      <c r="K39" s="211" t="str">
        <f t="shared" si="6"/>
        <v/>
      </c>
      <c r="L39" s="211" t="str">
        <f t="shared" si="6"/>
        <v/>
      </c>
      <c r="M39" s="211" t="str">
        <f t="shared" si="6"/>
        <v/>
      </c>
      <c r="N39" s="211" t="str">
        <f t="shared" si="6"/>
        <v/>
      </c>
      <c r="O39" s="211" t="str">
        <f t="shared" si="6"/>
        <v/>
      </c>
      <c r="P39" s="211" t="str">
        <f t="shared" si="6"/>
        <v/>
      </c>
      <c r="Q39" s="211" t="str">
        <f t="shared" si="6"/>
        <v/>
      </c>
      <c r="R39" s="211" t="str">
        <f t="shared" si="6"/>
        <v/>
      </c>
      <c r="S39" s="211" t="str">
        <f t="shared" si="6"/>
        <v/>
      </c>
      <c r="T39" s="211" t="str">
        <f t="shared" si="6"/>
        <v/>
      </c>
      <c r="U39" s="211" t="str">
        <f t="shared" si="6"/>
        <v/>
      </c>
      <c r="V39" s="211" t="str">
        <f t="shared" si="6"/>
        <v/>
      </c>
      <c r="W39" s="211" t="str">
        <f t="shared" si="6"/>
        <v/>
      </c>
      <c r="X39" s="211" t="str">
        <f t="shared" si="6"/>
        <v/>
      </c>
      <c r="Y39" s="211" t="str">
        <f t="shared" si="6"/>
        <v/>
      </c>
      <c r="Z39" s="211" t="str">
        <f t="shared" si="6"/>
        <v/>
      </c>
      <c r="AA39" s="211" t="str">
        <f t="shared" si="6"/>
        <v/>
      </c>
      <c r="AB39" s="211" t="str">
        <f t="shared" si="6"/>
        <v/>
      </c>
      <c r="AC39" s="211" t="str">
        <f t="shared" si="6"/>
        <v/>
      </c>
      <c r="AD39" s="211" t="str">
        <f t="shared" si="6"/>
        <v/>
      </c>
      <c r="AE39" s="211" t="str">
        <f t="shared" si="6"/>
        <v/>
      </c>
      <c r="AF39" s="211" t="str">
        <f t="shared" si="6"/>
        <v/>
      </c>
      <c r="AG39" s="211" t="str">
        <f t="shared" si="6"/>
        <v/>
      </c>
      <c r="AH39" s="211" t="str">
        <f t="shared" si="6"/>
        <v/>
      </c>
      <c r="AI39" s="211" t="str">
        <f t="shared" si="6"/>
        <v/>
      </c>
      <c r="AJ39" s="211" t="str">
        <f t="shared" si="6"/>
        <v/>
      </c>
      <c r="AK39" s="211" t="str">
        <f t="shared" si="6"/>
        <v/>
      </c>
      <c r="AL39" s="211" t="str">
        <f t="shared" si="6"/>
        <v/>
      </c>
    </row>
    <row r="40" spans="2:38" ht="15.75" customHeight="1" thickBot="1">
      <c r="B40" s="63"/>
      <c r="C40" s="212" t="s">
        <v>138</v>
      </c>
      <c r="D40" s="98"/>
      <c r="E40" s="99" t="s">
        <v>30</v>
      </c>
      <c r="F40" s="213"/>
      <c r="G40" s="113" t="str">
        <f>IF('TEIL 1 Zustandsermittlung'!H28="","",'TEIL 1 Zustandsermittlung'!H28)</f>
        <v/>
      </c>
      <c r="H40" s="262" t="str">
        <f t="shared" ref="H40:AL40" si="7">IF(ISBLANK(G40),"",G40)</f>
        <v/>
      </c>
      <c r="I40" s="262" t="str">
        <f t="shared" si="7"/>
        <v/>
      </c>
      <c r="J40" s="262" t="str">
        <f t="shared" si="7"/>
        <v/>
      </c>
      <c r="K40" s="262" t="str">
        <f t="shared" si="7"/>
        <v/>
      </c>
      <c r="L40" s="262" t="str">
        <f t="shared" si="7"/>
        <v/>
      </c>
      <c r="M40" s="262" t="str">
        <f t="shared" si="7"/>
        <v/>
      </c>
      <c r="N40" s="262" t="str">
        <f t="shared" si="7"/>
        <v/>
      </c>
      <c r="O40" s="262" t="str">
        <f t="shared" si="7"/>
        <v/>
      </c>
      <c r="P40" s="262" t="str">
        <f t="shared" si="7"/>
        <v/>
      </c>
      <c r="Q40" s="262" t="str">
        <f t="shared" si="7"/>
        <v/>
      </c>
      <c r="R40" s="262" t="str">
        <f t="shared" si="7"/>
        <v/>
      </c>
      <c r="S40" s="262" t="str">
        <f t="shared" si="7"/>
        <v/>
      </c>
      <c r="T40" s="262" t="str">
        <f t="shared" si="7"/>
        <v/>
      </c>
      <c r="U40" s="262" t="str">
        <f t="shared" si="7"/>
        <v/>
      </c>
      <c r="V40" s="262" t="str">
        <f t="shared" si="7"/>
        <v/>
      </c>
      <c r="W40" s="262" t="str">
        <f t="shared" si="7"/>
        <v/>
      </c>
      <c r="X40" s="262" t="str">
        <f t="shared" si="7"/>
        <v/>
      </c>
      <c r="Y40" s="262" t="str">
        <f t="shared" si="7"/>
        <v/>
      </c>
      <c r="Z40" s="262" t="str">
        <f t="shared" si="7"/>
        <v/>
      </c>
      <c r="AA40" s="262" t="str">
        <f t="shared" si="7"/>
        <v/>
      </c>
      <c r="AB40" s="262" t="str">
        <f t="shared" si="7"/>
        <v/>
      </c>
      <c r="AC40" s="262" t="str">
        <f t="shared" si="7"/>
        <v/>
      </c>
      <c r="AD40" s="262" t="str">
        <f t="shared" si="7"/>
        <v/>
      </c>
      <c r="AE40" s="262" t="str">
        <f t="shared" si="7"/>
        <v/>
      </c>
      <c r="AF40" s="262" t="str">
        <f t="shared" si="7"/>
        <v/>
      </c>
      <c r="AG40" s="262" t="str">
        <f t="shared" si="7"/>
        <v/>
      </c>
      <c r="AH40" s="262" t="str">
        <f t="shared" si="7"/>
        <v/>
      </c>
      <c r="AI40" s="262" t="str">
        <f t="shared" si="7"/>
        <v/>
      </c>
      <c r="AJ40" s="262" t="str">
        <f t="shared" si="7"/>
        <v/>
      </c>
      <c r="AK40" s="262" t="str">
        <f t="shared" si="7"/>
        <v/>
      </c>
      <c r="AL40" s="262" t="str">
        <f t="shared" si="7"/>
        <v/>
      </c>
    </row>
    <row r="41" spans="2:38" ht="13.5" customHeight="1">
      <c r="B41" s="63"/>
      <c r="F41" s="214"/>
      <c r="G41" s="103"/>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row>
    <row r="42" spans="2:38" ht="15.75" customHeight="1" thickBot="1">
      <c r="B42" s="63"/>
      <c r="C42" s="58" t="s">
        <v>334</v>
      </c>
      <c r="D42" s="58"/>
      <c r="E42" s="82"/>
      <c r="F42" s="203"/>
      <c r="G42" s="85"/>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row>
    <row r="43" spans="2:38" ht="15.75" customHeight="1">
      <c r="B43" s="63"/>
      <c r="C43" s="89" t="s">
        <v>32</v>
      </c>
      <c r="D43" s="90"/>
      <c r="E43" s="91"/>
      <c r="F43" s="203"/>
      <c r="G43" s="85"/>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row>
    <row r="44" spans="2:38" ht="16.5" customHeight="1">
      <c r="B44" s="63"/>
      <c r="C44" s="629" t="str">
        <f>IF('TEIL 1 Zustandsermittlung'!C32="","",'TEIL 1 Zustandsermittlung'!C32)</f>
        <v/>
      </c>
      <c r="D44" s="630"/>
      <c r="E44" s="631"/>
      <c r="F44" s="203"/>
      <c r="G44" s="208"/>
      <c r="H44" s="209" t="str">
        <f t="shared" ref="H44:AL44" si="8">IF($C44=$A$315,$A$315&amp;" "&amp;H$6,"")</f>
        <v/>
      </c>
      <c r="I44" s="209" t="str">
        <f t="shared" si="8"/>
        <v/>
      </c>
      <c r="J44" s="209" t="str">
        <f t="shared" si="8"/>
        <v/>
      </c>
      <c r="K44" s="209" t="str">
        <f t="shared" si="8"/>
        <v/>
      </c>
      <c r="L44" s="209" t="str">
        <f t="shared" si="8"/>
        <v/>
      </c>
      <c r="M44" s="209" t="str">
        <f t="shared" si="8"/>
        <v/>
      </c>
      <c r="N44" s="209" t="str">
        <f t="shared" si="8"/>
        <v/>
      </c>
      <c r="O44" s="209" t="str">
        <f t="shared" si="8"/>
        <v/>
      </c>
      <c r="P44" s="209" t="str">
        <f t="shared" si="8"/>
        <v/>
      </c>
      <c r="Q44" s="209" t="str">
        <f t="shared" si="8"/>
        <v/>
      </c>
      <c r="R44" s="209" t="str">
        <f t="shared" si="8"/>
        <v/>
      </c>
      <c r="S44" s="209" t="str">
        <f t="shared" si="8"/>
        <v/>
      </c>
      <c r="T44" s="209" t="str">
        <f t="shared" si="8"/>
        <v/>
      </c>
      <c r="U44" s="209" t="str">
        <f t="shared" si="8"/>
        <v/>
      </c>
      <c r="V44" s="209" t="str">
        <f t="shared" si="8"/>
        <v/>
      </c>
      <c r="W44" s="209" t="str">
        <f t="shared" si="8"/>
        <v/>
      </c>
      <c r="X44" s="209" t="str">
        <f t="shared" si="8"/>
        <v/>
      </c>
      <c r="Y44" s="209" t="str">
        <f t="shared" si="8"/>
        <v/>
      </c>
      <c r="Z44" s="209" t="str">
        <f t="shared" si="8"/>
        <v/>
      </c>
      <c r="AA44" s="209" t="str">
        <f t="shared" si="8"/>
        <v/>
      </c>
      <c r="AB44" s="209" t="str">
        <f t="shared" si="8"/>
        <v/>
      </c>
      <c r="AC44" s="209" t="str">
        <f t="shared" si="8"/>
        <v/>
      </c>
      <c r="AD44" s="209" t="str">
        <f t="shared" si="8"/>
        <v/>
      </c>
      <c r="AE44" s="209" t="str">
        <f t="shared" si="8"/>
        <v/>
      </c>
      <c r="AF44" s="209" t="str">
        <f t="shared" si="8"/>
        <v/>
      </c>
      <c r="AG44" s="209" t="str">
        <f t="shared" si="8"/>
        <v/>
      </c>
      <c r="AH44" s="209" t="str">
        <f t="shared" si="8"/>
        <v/>
      </c>
      <c r="AI44" s="209" t="str">
        <f t="shared" si="8"/>
        <v/>
      </c>
      <c r="AJ44" s="209" t="str">
        <f t="shared" si="8"/>
        <v/>
      </c>
      <c r="AK44" s="209" t="str">
        <f t="shared" si="8"/>
        <v/>
      </c>
      <c r="AL44" s="209" t="str">
        <f t="shared" si="8"/>
        <v/>
      </c>
    </row>
    <row r="45" spans="2:38" ht="15.75" customHeight="1">
      <c r="B45" s="63"/>
      <c r="C45" s="210" t="s">
        <v>107</v>
      </c>
      <c r="D45" s="592" t="str">
        <f>IF('TEIL 1 Zustandsermittlung'!D33="","",'TEIL 1 Zustandsermittlung'!D33)</f>
        <v/>
      </c>
      <c r="E45" s="593"/>
      <c r="F45" s="203"/>
      <c r="G45" s="117"/>
      <c r="H45" s="211" t="str">
        <f t="shared" ref="H45:AL45" si="9">IF(H44="","",H$316)</f>
        <v/>
      </c>
      <c r="I45" s="211" t="str">
        <f t="shared" si="9"/>
        <v/>
      </c>
      <c r="J45" s="211" t="str">
        <f t="shared" si="9"/>
        <v/>
      </c>
      <c r="K45" s="211" t="str">
        <f t="shared" si="9"/>
        <v/>
      </c>
      <c r="L45" s="211" t="str">
        <f t="shared" si="9"/>
        <v/>
      </c>
      <c r="M45" s="211" t="str">
        <f t="shared" si="9"/>
        <v/>
      </c>
      <c r="N45" s="211" t="str">
        <f t="shared" si="9"/>
        <v/>
      </c>
      <c r="O45" s="211" t="str">
        <f t="shared" si="9"/>
        <v/>
      </c>
      <c r="P45" s="211" t="str">
        <f t="shared" si="9"/>
        <v/>
      </c>
      <c r="Q45" s="211" t="str">
        <f t="shared" si="9"/>
        <v/>
      </c>
      <c r="R45" s="211" t="str">
        <f t="shared" si="9"/>
        <v/>
      </c>
      <c r="S45" s="211" t="str">
        <f t="shared" si="9"/>
        <v/>
      </c>
      <c r="T45" s="211" t="str">
        <f t="shared" si="9"/>
        <v/>
      </c>
      <c r="U45" s="211" t="str">
        <f t="shared" si="9"/>
        <v/>
      </c>
      <c r="V45" s="211" t="str">
        <f t="shared" si="9"/>
        <v/>
      </c>
      <c r="W45" s="211" t="str">
        <f t="shared" si="9"/>
        <v/>
      </c>
      <c r="X45" s="211" t="str">
        <f t="shared" si="9"/>
        <v/>
      </c>
      <c r="Y45" s="211" t="str">
        <f t="shared" si="9"/>
        <v/>
      </c>
      <c r="Z45" s="211" t="str">
        <f t="shared" si="9"/>
        <v/>
      </c>
      <c r="AA45" s="211" t="str">
        <f t="shared" si="9"/>
        <v/>
      </c>
      <c r="AB45" s="211" t="str">
        <f t="shared" si="9"/>
        <v/>
      </c>
      <c r="AC45" s="211" t="str">
        <f t="shared" si="9"/>
        <v/>
      </c>
      <c r="AD45" s="211" t="str">
        <f t="shared" si="9"/>
        <v/>
      </c>
      <c r="AE45" s="211" t="str">
        <f t="shared" si="9"/>
        <v/>
      </c>
      <c r="AF45" s="211" t="str">
        <f t="shared" si="9"/>
        <v/>
      </c>
      <c r="AG45" s="211" t="str">
        <f t="shared" si="9"/>
        <v/>
      </c>
      <c r="AH45" s="211" t="str">
        <f t="shared" si="9"/>
        <v/>
      </c>
      <c r="AI45" s="211" t="str">
        <f t="shared" si="9"/>
        <v/>
      </c>
      <c r="AJ45" s="211" t="str">
        <f t="shared" si="9"/>
        <v/>
      </c>
      <c r="AK45" s="211" t="str">
        <f t="shared" si="9"/>
        <v/>
      </c>
      <c r="AL45" s="211" t="str">
        <f t="shared" si="9"/>
        <v/>
      </c>
    </row>
    <row r="46" spans="2:38" ht="15.75" customHeight="1" thickBot="1">
      <c r="B46" s="63"/>
      <c r="C46" s="212" t="s">
        <v>138</v>
      </c>
      <c r="D46" s="98"/>
      <c r="E46" s="99" t="s">
        <v>30</v>
      </c>
      <c r="F46" s="213"/>
      <c r="G46" s="113" t="str">
        <f>IF('TEIL 1 Zustandsermittlung'!H34="","",'TEIL 1 Zustandsermittlung'!H34)</f>
        <v/>
      </c>
      <c r="H46" s="262" t="str">
        <f t="shared" ref="H46:AL46" si="10">IF(ISBLANK(G46),"",G46)</f>
        <v/>
      </c>
      <c r="I46" s="262" t="str">
        <f t="shared" si="10"/>
        <v/>
      </c>
      <c r="J46" s="262" t="str">
        <f t="shared" si="10"/>
        <v/>
      </c>
      <c r="K46" s="262" t="str">
        <f t="shared" si="10"/>
        <v/>
      </c>
      <c r="L46" s="262" t="str">
        <f t="shared" si="10"/>
        <v/>
      </c>
      <c r="M46" s="262" t="str">
        <f t="shared" si="10"/>
        <v/>
      </c>
      <c r="N46" s="262" t="str">
        <f t="shared" si="10"/>
        <v/>
      </c>
      <c r="O46" s="262" t="str">
        <f t="shared" si="10"/>
        <v/>
      </c>
      <c r="P46" s="262" t="str">
        <f t="shared" si="10"/>
        <v/>
      </c>
      <c r="Q46" s="262" t="str">
        <f t="shared" si="10"/>
        <v/>
      </c>
      <c r="R46" s="262" t="str">
        <f t="shared" si="10"/>
        <v/>
      </c>
      <c r="S46" s="262" t="str">
        <f t="shared" si="10"/>
        <v/>
      </c>
      <c r="T46" s="262" t="str">
        <f t="shared" si="10"/>
        <v/>
      </c>
      <c r="U46" s="262" t="str">
        <f t="shared" si="10"/>
        <v/>
      </c>
      <c r="V46" s="262" t="str">
        <f t="shared" si="10"/>
        <v/>
      </c>
      <c r="W46" s="262" t="str">
        <f t="shared" si="10"/>
        <v/>
      </c>
      <c r="X46" s="262" t="str">
        <f t="shared" si="10"/>
        <v/>
      </c>
      <c r="Y46" s="262" t="str">
        <f t="shared" si="10"/>
        <v/>
      </c>
      <c r="Z46" s="262" t="str">
        <f t="shared" si="10"/>
        <v/>
      </c>
      <c r="AA46" s="262" t="str">
        <f t="shared" si="10"/>
        <v/>
      </c>
      <c r="AB46" s="262" t="str">
        <f t="shared" si="10"/>
        <v/>
      </c>
      <c r="AC46" s="262" t="str">
        <f t="shared" si="10"/>
        <v/>
      </c>
      <c r="AD46" s="262" t="str">
        <f t="shared" si="10"/>
        <v/>
      </c>
      <c r="AE46" s="262" t="str">
        <f t="shared" si="10"/>
        <v/>
      </c>
      <c r="AF46" s="262" t="str">
        <f t="shared" si="10"/>
        <v/>
      </c>
      <c r="AG46" s="262" t="str">
        <f t="shared" si="10"/>
        <v/>
      </c>
      <c r="AH46" s="262" t="str">
        <f t="shared" si="10"/>
        <v/>
      </c>
      <c r="AI46" s="262" t="str">
        <f t="shared" si="10"/>
        <v/>
      </c>
      <c r="AJ46" s="262" t="str">
        <f t="shared" si="10"/>
        <v/>
      </c>
      <c r="AK46" s="262" t="str">
        <f t="shared" si="10"/>
        <v/>
      </c>
      <c r="AL46" s="262" t="str">
        <f t="shared" si="10"/>
        <v/>
      </c>
    </row>
    <row r="47" spans="2:38" ht="13.5" customHeight="1">
      <c r="B47" s="63"/>
      <c r="F47" s="214"/>
      <c r="G47" s="103"/>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row>
    <row r="48" spans="2:38" ht="15.75" customHeight="1" thickBot="1">
      <c r="B48" s="63"/>
      <c r="C48" s="58" t="s">
        <v>338</v>
      </c>
      <c r="D48" s="58"/>
      <c r="E48" s="82"/>
      <c r="F48" s="203"/>
      <c r="G48" s="85"/>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row>
    <row r="49" spans="2:38" ht="15.75" customHeight="1">
      <c r="B49" s="63"/>
      <c r="C49" s="89" t="s">
        <v>32</v>
      </c>
      <c r="D49" s="90"/>
      <c r="E49" s="91"/>
      <c r="F49" s="203"/>
      <c r="G49" s="85"/>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row>
    <row r="50" spans="2:38" ht="16.5" customHeight="1">
      <c r="B50" s="63"/>
      <c r="C50" s="591"/>
      <c r="D50" s="571"/>
      <c r="E50" s="571"/>
      <c r="F50" s="203"/>
      <c r="G50" s="85"/>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row>
    <row r="51" spans="2:38" ht="15.75" customHeight="1">
      <c r="B51" s="63"/>
      <c r="C51" s="210" t="s">
        <v>107</v>
      </c>
      <c r="D51" s="592" t="str">
        <f>IF(C50="","",IF(VLOOKUP(C50,$A$317:$B$325,2,FALSE)="","Berechnung in ANNEX 2",VLOOKUP(C50,$A$317:$B$325,2,FALSE)))</f>
        <v/>
      </c>
      <c r="E51" s="593"/>
      <c r="F51" s="203"/>
      <c r="G51" s="85"/>
      <c r="H51" s="215"/>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row>
    <row r="52" spans="2:38" ht="15.75" customHeight="1" thickBot="1">
      <c r="B52" s="63"/>
      <c r="C52" s="212" t="s">
        <v>138</v>
      </c>
      <c r="D52" s="98"/>
      <c r="E52" s="99" t="s">
        <v>30</v>
      </c>
      <c r="F52" s="213"/>
      <c r="G52" s="85"/>
      <c r="H52" s="262" t="str">
        <f t="shared" ref="H52:AL52" si="11">IF(ISBLANK(G52),"",G52)</f>
        <v/>
      </c>
      <c r="I52" s="262" t="str">
        <f t="shared" si="11"/>
        <v/>
      </c>
      <c r="J52" s="262" t="str">
        <f t="shared" si="11"/>
        <v/>
      </c>
      <c r="K52" s="262" t="str">
        <f t="shared" si="11"/>
        <v/>
      </c>
      <c r="L52" s="262" t="str">
        <f t="shared" si="11"/>
        <v/>
      </c>
      <c r="M52" s="262" t="str">
        <f t="shared" si="11"/>
        <v/>
      </c>
      <c r="N52" s="262" t="str">
        <f t="shared" si="11"/>
        <v/>
      </c>
      <c r="O52" s="262" t="str">
        <f t="shared" si="11"/>
        <v/>
      </c>
      <c r="P52" s="262" t="str">
        <f t="shared" si="11"/>
        <v/>
      </c>
      <c r="Q52" s="262" t="str">
        <f t="shared" si="11"/>
        <v/>
      </c>
      <c r="R52" s="262" t="str">
        <f t="shared" si="11"/>
        <v/>
      </c>
      <c r="S52" s="262" t="str">
        <f t="shared" si="11"/>
        <v/>
      </c>
      <c r="T52" s="262" t="str">
        <f t="shared" si="11"/>
        <v/>
      </c>
      <c r="U52" s="262" t="str">
        <f t="shared" si="11"/>
        <v/>
      </c>
      <c r="V52" s="262" t="str">
        <f t="shared" si="11"/>
        <v/>
      </c>
      <c r="W52" s="262" t="str">
        <f t="shared" si="11"/>
        <v/>
      </c>
      <c r="X52" s="262" t="str">
        <f t="shared" si="11"/>
        <v/>
      </c>
      <c r="Y52" s="262" t="str">
        <f t="shared" si="11"/>
        <v/>
      </c>
      <c r="Z52" s="262" t="str">
        <f t="shared" si="11"/>
        <v/>
      </c>
      <c r="AA52" s="262" t="str">
        <f t="shared" si="11"/>
        <v/>
      </c>
      <c r="AB52" s="262" t="str">
        <f t="shared" si="11"/>
        <v/>
      </c>
      <c r="AC52" s="262" t="str">
        <f t="shared" si="11"/>
        <v/>
      </c>
      <c r="AD52" s="262" t="str">
        <f t="shared" si="11"/>
        <v/>
      </c>
      <c r="AE52" s="262" t="str">
        <f t="shared" si="11"/>
        <v/>
      </c>
      <c r="AF52" s="262" t="str">
        <f t="shared" si="11"/>
        <v/>
      </c>
      <c r="AG52" s="262" t="str">
        <f t="shared" si="11"/>
        <v/>
      </c>
      <c r="AH52" s="262" t="str">
        <f t="shared" si="11"/>
        <v/>
      </c>
      <c r="AI52" s="262" t="str">
        <f t="shared" si="11"/>
        <v/>
      </c>
      <c r="AJ52" s="262" t="str">
        <f t="shared" si="11"/>
        <v/>
      </c>
      <c r="AK52" s="262" t="str">
        <f t="shared" si="11"/>
        <v/>
      </c>
      <c r="AL52" s="262" t="str">
        <f t="shared" si="11"/>
        <v/>
      </c>
    </row>
    <row r="53" spans="2:38" ht="13.5" customHeight="1">
      <c r="B53" s="63"/>
      <c r="F53" s="214"/>
      <c r="G53" s="85"/>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row>
    <row r="54" spans="2:38" ht="15.75" customHeight="1" thickBot="1">
      <c r="B54" s="63"/>
      <c r="C54" s="58" t="s">
        <v>339</v>
      </c>
      <c r="D54" s="58"/>
      <c r="E54" s="82"/>
      <c r="F54" s="203"/>
      <c r="G54" s="85"/>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row>
    <row r="55" spans="2:38" ht="15.75" customHeight="1">
      <c r="B55" s="63"/>
      <c r="C55" s="89" t="s">
        <v>32</v>
      </c>
      <c r="D55" s="90"/>
      <c r="E55" s="91"/>
      <c r="F55" s="203"/>
      <c r="G55" s="85"/>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row>
    <row r="56" spans="2:38" ht="16.5" customHeight="1">
      <c r="B56" s="63"/>
      <c r="C56" s="591"/>
      <c r="D56" s="571"/>
      <c r="E56" s="571"/>
      <c r="F56" s="203"/>
      <c r="G56" s="85"/>
      <c r="H56" s="204"/>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row>
    <row r="57" spans="2:38" ht="15.75" customHeight="1">
      <c r="B57" s="63"/>
      <c r="C57" s="210" t="s">
        <v>107</v>
      </c>
      <c r="D57" s="592" t="str">
        <f>IF(C56="","",IF(VLOOKUP(C56,$A$317:$B$325,2,FALSE)="","Berechnung in ANNEX 2",VLOOKUP(C56,$A$317:$B$325,2,FALSE)))</f>
        <v/>
      </c>
      <c r="E57" s="593"/>
      <c r="F57" s="203"/>
      <c r="G57" s="85"/>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c r="AG57" s="216"/>
      <c r="AH57" s="216"/>
      <c r="AI57" s="216"/>
      <c r="AJ57" s="216"/>
      <c r="AK57" s="216"/>
      <c r="AL57" s="216"/>
    </row>
    <row r="58" spans="2:38" ht="15.75" customHeight="1" thickBot="1">
      <c r="B58" s="63"/>
      <c r="C58" s="212" t="s">
        <v>138</v>
      </c>
      <c r="D58" s="98"/>
      <c r="E58" s="99" t="s">
        <v>30</v>
      </c>
      <c r="F58" s="213"/>
      <c r="G58" s="85"/>
      <c r="H58" s="262" t="str">
        <f t="shared" ref="H58:AL58" si="12">IF(ISBLANK(G58),"",G58)</f>
        <v/>
      </c>
      <c r="I58" s="262" t="str">
        <f t="shared" si="12"/>
        <v/>
      </c>
      <c r="J58" s="262" t="str">
        <f t="shared" si="12"/>
        <v/>
      </c>
      <c r="K58" s="262" t="str">
        <f t="shared" si="12"/>
        <v/>
      </c>
      <c r="L58" s="262" t="str">
        <f t="shared" si="12"/>
        <v/>
      </c>
      <c r="M58" s="262" t="str">
        <f t="shared" si="12"/>
        <v/>
      </c>
      <c r="N58" s="262" t="str">
        <f t="shared" si="12"/>
        <v/>
      </c>
      <c r="O58" s="262" t="str">
        <f t="shared" si="12"/>
        <v/>
      </c>
      <c r="P58" s="262" t="str">
        <f t="shared" si="12"/>
        <v/>
      </c>
      <c r="Q58" s="262" t="str">
        <f t="shared" si="12"/>
        <v/>
      </c>
      <c r="R58" s="262" t="str">
        <f t="shared" si="12"/>
        <v/>
      </c>
      <c r="S58" s="262" t="str">
        <f t="shared" si="12"/>
        <v/>
      </c>
      <c r="T58" s="262" t="str">
        <f t="shared" si="12"/>
        <v/>
      </c>
      <c r="U58" s="262" t="str">
        <f t="shared" si="12"/>
        <v/>
      </c>
      <c r="V58" s="262" t="str">
        <f t="shared" si="12"/>
        <v/>
      </c>
      <c r="W58" s="262" t="str">
        <f t="shared" si="12"/>
        <v/>
      </c>
      <c r="X58" s="262" t="str">
        <f t="shared" si="12"/>
        <v/>
      </c>
      <c r="Y58" s="262" t="str">
        <f t="shared" si="12"/>
        <v/>
      </c>
      <c r="Z58" s="262" t="str">
        <f t="shared" si="12"/>
        <v/>
      </c>
      <c r="AA58" s="262" t="str">
        <f t="shared" si="12"/>
        <v/>
      </c>
      <c r="AB58" s="262" t="str">
        <f t="shared" si="12"/>
        <v/>
      </c>
      <c r="AC58" s="262" t="str">
        <f t="shared" si="12"/>
        <v/>
      </c>
      <c r="AD58" s="262" t="str">
        <f t="shared" si="12"/>
        <v/>
      </c>
      <c r="AE58" s="262" t="str">
        <f t="shared" si="12"/>
        <v/>
      </c>
      <c r="AF58" s="262" t="str">
        <f t="shared" si="12"/>
        <v/>
      </c>
      <c r="AG58" s="262" t="str">
        <f t="shared" si="12"/>
        <v/>
      </c>
      <c r="AH58" s="262" t="str">
        <f t="shared" si="12"/>
        <v/>
      </c>
      <c r="AI58" s="262" t="str">
        <f t="shared" si="12"/>
        <v/>
      </c>
      <c r="AJ58" s="262" t="str">
        <f t="shared" si="12"/>
        <v/>
      </c>
      <c r="AK58" s="262" t="str">
        <f t="shared" si="12"/>
        <v/>
      </c>
      <c r="AL58" s="262" t="str">
        <f t="shared" si="12"/>
        <v/>
      </c>
    </row>
    <row r="59" spans="2:38" ht="13.5" customHeight="1">
      <c r="B59" s="63"/>
      <c r="F59" s="214"/>
      <c r="G59" s="85"/>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row>
    <row r="60" spans="2:38" ht="15.75" customHeight="1" thickBot="1">
      <c r="B60" s="63"/>
      <c r="C60" s="58" t="s">
        <v>340</v>
      </c>
      <c r="D60" s="58"/>
      <c r="E60" s="82"/>
      <c r="F60" s="203"/>
      <c r="G60" s="85"/>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4"/>
      <c r="AK60" s="204"/>
      <c r="AL60" s="204"/>
    </row>
    <row r="61" spans="2:38" ht="15.75" customHeight="1">
      <c r="B61" s="63"/>
      <c r="C61" s="89" t="s">
        <v>32</v>
      </c>
      <c r="D61" s="90"/>
      <c r="E61" s="91"/>
      <c r="F61" s="203"/>
      <c r="G61" s="85"/>
      <c r="H61" s="204"/>
      <c r="I61" s="204"/>
      <c r="J61" s="204"/>
      <c r="K61" s="204"/>
      <c r="L61" s="204"/>
      <c r="M61" s="204"/>
      <c r="N61" s="204"/>
      <c r="O61" s="204"/>
      <c r="P61" s="204"/>
      <c r="Q61" s="204"/>
      <c r="R61" s="204"/>
      <c r="S61" s="204"/>
      <c r="T61" s="204"/>
      <c r="U61" s="204"/>
      <c r="V61" s="204"/>
      <c r="W61" s="204"/>
      <c r="X61" s="204"/>
      <c r="Y61" s="204"/>
      <c r="Z61" s="204"/>
      <c r="AA61" s="204"/>
      <c r="AB61" s="204"/>
      <c r="AC61" s="204"/>
      <c r="AD61" s="204"/>
      <c r="AE61" s="204"/>
      <c r="AF61" s="204"/>
      <c r="AG61" s="204"/>
      <c r="AH61" s="204"/>
      <c r="AI61" s="204"/>
      <c r="AJ61" s="204"/>
      <c r="AK61" s="204"/>
      <c r="AL61" s="204"/>
    </row>
    <row r="62" spans="2:38" ht="16.5" customHeight="1">
      <c r="B62" s="63"/>
      <c r="C62" s="591"/>
      <c r="D62" s="571"/>
      <c r="E62" s="571"/>
      <c r="F62" s="203"/>
      <c r="G62" s="85"/>
      <c r="H62" s="204"/>
      <c r="I62" s="204"/>
      <c r="J62" s="204"/>
      <c r="K62" s="204"/>
      <c r="L62" s="204"/>
      <c r="M62" s="204"/>
      <c r="N62" s="204"/>
      <c r="O62" s="204"/>
      <c r="P62" s="204"/>
      <c r="Q62" s="204"/>
      <c r="R62" s="204"/>
      <c r="S62" s="204"/>
      <c r="T62" s="204"/>
      <c r="U62" s="204"/>
      <c r="V62" s="204"/>
      <c r="W62" s="204"/>
      <c r="X62" s="204"/>
      <c r="Y62" s="204"/>
      <c r="Z62" s="204"/>
      <c r="AA62" s="204"/>
      <c r="AB62" s="204"/>
      <c r="AC62" s="204"/>
      <c r="AD62" s="204"/>
      <c r="AE62" s="204"/>
      <c r="AF62" s="204"/>
      <c r="AG62" s="204"/>
      <c r="AH62" s="204"/>
      <c r="AI62" s="204"/>
      <c r="AJ62" s="204"/>
      <c r="AK62" s="204"/>
      <c r="AL62" s="204"/>
    </row>
    <row r="63" spans="2:38" ht="15.75" customHeight="1">
      <c r="B63" s="63"/>
      <c r="C63" s="210" t="s">
        <v>107</v>
      </c>
      <c r="D63" s="592" t="str">
        <f>IF(C62="","",IF(VLOOKUP(C62,$A$317:$B$325,2,FALSE)="","Berechnung in ANNEX 2",VLOOKUP(C62,$A$317:$B$325,2,FALSE)))</f>
        <v/>
      </c>
      <c r="E63" s="593"/>
      <c r="F63" s="203"/>
      <c r="G63" s="85"/>
      <c r="H63" s="216"/>
      <c r="I63" s="216"/>
      <c r="J63" s="216"/>
      <c r="K63" s="216"/>
      <c r="L63" s="216"/>
      <c r="M63" s="216"/>
      <c r="N63" s="216"/>
      <c r="O63" s="216"/>
      <c r="P63" s="216"/>
      <c r="Q63" s="216"/>
      <c r="R63" s="216"/>
      <c r="S63" s="216"/>
      <c r="T63" s="216"/>
      <c r="U63" s="216"/>
      <c r="V63" s="216"/>
      <c r="W63" s="216"/>
      <c r="X63" s="216"/>
      <c r="Y63" s="216"/>
      <c r="Z63" s="216"/>
      <c r="AA63" s="216"/>
      <c r="AB63" s="216"/>
      <c r="AC63" s="216"/>
      <c r="AD63" s="216"/>
      <c r="AE63" s="216"/>
      <c r="AF63" s="216"/>
      <c r="AG63" s="216"/>
      <c r="AH63" s="216"/>
      <c r="AI63" s="216"/>
      <c r="AJ63" s="216"/>
      <c r="AK63" s="216"/>
      <c r="AL63" s="216"/>
    </row>
    <row r="64" spans="2:38" ht="15.75" customHeight="1" thickBot="1">
      <c r="B64" s="63"/>
      <c r="C64" s="212" t="s">
        <v>138</v>
      </c>
      <c r="D64" s="98"/>
      <c r="E64" s="99" t="s">
        <v>30</v>
      </c>
      <c r="F64" s="213"/>
      <c r="G64" s="85"/>
      <c r="H64" s="262" t="str">
        <f t="shared" ref="H64:AL64" si="13">IF(ISBLANK(G64),"",G64)</f>
        <v/>
      </c>
      <c r="I64" s="262" t="str">
        <f t="shared" si="13"/>
        <v/>
      </c>
      <c r="J64" s="262" t="str">
        <f t="shared" si="13"/>
        <v/>
      </c>
      <c r="K64" s="262" t="str">
        <f t="shared" si="13"/>
        <v/>
      </c>
      <c r="L64" s="262" t="str">
        <f t="shared" si="13"/>
        <v/>
      </c>
      <c r="M64" s="262" t="str">
        <f t="shared" si="13"/>
        <v/>
      </c>
      <c r="N64" s="262" t="str">
        <f t="shared" si="13"/>
        <v/>
      </c>
      <c r="O64" s="262" t="str">
        <f t="shared" si="13"/>
        <v/>
      </c>
      <c r="P64" s="262" t="str">
        <f t="shared" si="13"/>
        <v/>
      </c>
      <c r="Q64" s="262" t="str">
        <f t="shared" si="13"/>
        <v/>
      </c>
      <c r="R64" s="262" t="str">
        <f t="shared" si="13"/>
        <v/>
      </c>
      <c r="S64" s="262" t="str">
        <f t="shared" si="13"/>
        <v/>
      </c>
      <c r="T64" s="262" t="str">
        <f t="shared" si="13"/>
        <v/>
      </c>
      <c r="U64" s="262" t="str">
        <f t="shared" si="13"/>
        <v/>
      </c>
      <c r="V64" s="262" t="str">
        <f t="shared" si="13"/>
        <v/>
      </c>
      <c r="W64" s="262" t="str">
        <f t="shared" si="13"/>
        <v/>
      </c>
      <c r="X64" s="262" t="str">
        <f t="shared" si="13"/>
        <v/>
      </c>
      <c r="Y64" s="262" t="str">
        <f t="shared" si="13"/>
        <v/>
      </c>
      <c r="Z64" s="262" t="str">
        <f t="shared" si="13"/>
        <v/>
      </c>
      <c r="AA64" s="262" t="str">
        <f t="shared" si="13"/>
        <v/>
      </c>
      <c r="AB64" s="262" t="str">
        <f t="shared" si="13"/>
        <v/>
      </c>
      <c r="AC64" s="262" t="str">
        <f t="shared" si="13"/>
        <v/>
      </c>
      <c r="AD64" s="262" t="str">
        <f t="shared" si="13"/>
        <v/>
      </c>
      <c r="AE64" s="262" t="str">
        <f t="shared" si="13"/>
        <v/>
      </c>
      <c r="AF64" s="262" t="str">
        <f t="shared" si="13"/>
        <v/>
      </c>
      <c r="AG64" s="262" t="str">
        <f t="shared" si="13"/>
        <v/>
      </c>
      <c r="AH64" s="262" t="str">
        <f t="shared" si="13"/>
        <v/>
      </c>
      <c r="AI64" s="262" t="str">
        <f t="shared" si="13"/>
        <v/>
      </c>
      <c r="AJ64" s="262" t="str">
        <f t="shared" si="13"/>
        <v/>
      </c>
      <c r="AK64" s="262" t="str">
        <f t="shared" si="13"/>
        <v/>
      </c>
      <c r="AL64" s="262" t="str">
        <f t="shared" si="13"/>
        <v/>
      </c>
    </row>
    <row r="65" spans="2:38" ht="15.75" customHeight="1">
      <c r="B65" s="83"/>
      <c r="C65" s="33"/>
      <c r="D65" s="58"/>
      <c r="E65" s="82"/>
      <c r="F65" s="203"/>
      <c r="G65" s="85"/>
      <c r="H65" s="204"/>
      <c r="I65" s="204"/>
      <c r="J65" s="204"/>
      <c r="K65" s="204"/>
      <c r="L65" s="204"/>
      <c r="M65" s="204"/>
      <c r="N65" s="204"/>
      <c r="O65" s="204"/>
      <c r="P65" s="204"/>
      <c r="Q65" s="204"/>
      <c r="R65" s="204"/>
      <c r="S65" s="204"/>
      <c r="T65" s="204"/>
      <c r="U65" s="204"/>
      <c r="V65" s="204"/>
      <c r="W65" s="204"/>
      <c r="X65" s="204"/>
      <c r="Y65" s="204"/>
      <c r="Z65" s="204"/>
      <c r="AA65" s="204"/>
      <c r="AB65" s="204"/>
      <c r="AC65" s="204"/>
      <c r="AD65" s="204"/>
      <c r="AE65" s="204"/>
      <c r="AF65" s="204"/>
      <c r="AG65" s="204"/>
      <c r="AH65" s="204"/>
      <c r="AI65" s="204"/>
      <c r="AJ65" s="204"/>
      <c r="AK65" s="204"/>
      <c r="AL65" s="204"/>
    </row>
    <row r="66" spans="2:38">
      <c r="B66" s="83" t="s">
        <v>269</v>
      </c>
      <c r="C66" s="33"/>
      <c r="D66" s="33"/>
      <c r="E66" s="33"/>
      <c r="F66" s="214"/>
      <c r="G66" s="79"/>
      <c r="H66" s="41"/>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row>
    <row r="67" spans="2:38">
      <c r="B67" s="100"/>
      <c r="C67" s="33"/>
      <c r="D67" s="33"/>
      <c r="E67" s="33"/>
      <c r="F67" s="214"/>
      <c r="G67" s="79"/>
      <c r="H67" s="41"/>
      <c r="I67" s="41"/>
      <c r="J67" s="41"/>
      <c r="K67" s="41"/>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row>
    <row r="68" spans="2:38" s="60" customFormat="1" ht="17.25" customHeight="1" thickBot="1">
      <c r="B68" s="86"/>
      <c r="C68" s="58" t="s">
        <v>335</v>
      </c>
      <c r="D68" s="58"/>
      <c r="E68" s="58"/>
      <c r="F68" s="206"/>
      <c r="G68" s="88"/>
      <c r="H68" s="207"/>
      <c r="I68" s="207"/>
      <c r="J68" s="207"/>
      <c r="K68" s="207"/>
      <c r="L68" s="207"/>
      <c r="M68" s="207"/>
      <c r="N68" s="207"/>
      <c r="O68" s="207"/>
      <c r="P68" s="207"/>
      <c r="Q68" s="207"/>
      <c r="R68" s="207"/>
      <c r="S68" s="207"/>
      <c r="T68" s="207"/>
      <c r="U68" s="207"/>
      <c r="V68" s="207"/>
      <c r="W68" s="207"/>
      <c r="X68" s="207"/>
      <c r="Y68" s="207"/>
      <c r="Z68" s="207"/>
      <c r="AA68" s="207"/>
      <c r="AB68" s="207"/>
      <c r="AC68" s="207"/>
      <c r="AD68" s="207"/>
      <c r="AE68" s="207"/>
      <c r="AF68" s="207"/>
      <c r="AG68" s="207"/>
      <c r="AH68" s="207"/>
      <c r="AI68" s="207"/>
      <c r="AJ68" s="207"/>
      <c r="AK68" s="207"/>
      <c r="AL68" s="207"/>
    </row>
    <row r="69" spans="2:38" ht="17.25" customHeight="1">
      <c r="B69" s="83"/>
      <c r="C69" s="89" t="s">
        <v>32</v>
      </c>
      <c r="D69" s="90"/>
      <c r="E69" s="91"/>
      <c r="F69" s="203"/>
      <c r="G69" s="85"/>
      <c r="H69" s="204"/>
      <c r="I69" s="204"/>
      <c r="J69" s="204"/>
      <c r="K69" s="204"/>
      <c r="L69" s="204"/>
      <c r="M69" s="204"/>
      <c r="N69" s="204"/>
      <c r="O69" s="204"/>
      <c r="P69" s="204"/>
      <c r="Q69" s="204"/>
      <c r="R69" s="204"/>
      <c r="S69" s="204"/>
      <c r="T69" s="204"/>
      <c r="U69" s="204"/>
      <c r="V69" s="204"/>
      <c r="W69" s="204"/>
      <c r="X69" s="204"/>
      <c r="Y69" s="204"/>
      <c r="Z69" s="204"/>
      <c r="AA69" s="204"/>
      <c r="AB69" s="204"/>
      <c r="AC69" s="204"/>
      <c r="AD69" s="204"/>
      <c r="AE69" s="204"/>
      <c r="AF69" s="204"/>
      <c r="AG69" s="204"/>
      <c r="AH69" s="204"/>
      <c r="AI69" s="204"/>
      <c r="AJ69" s="204"/>
      <c r="AK69" s="204"/>
      <c r="AL69" s="204"/>
    </row>
    <row r="70" spans="2:38" ht="17.25" customHeight="1">
      <c r="B70" s="83"/>
      <c r="C70" s="629" t="str">
        <f>IF('TEIL 1 Zustandsermittlung'!C54="","",'TEIL 1 Zustandsermittlung'!C54)</f>
        <v/>
      </c>
      <c r="D70" s="630"/>
      <c r="E70" s="631"/>
      <c r="F70" s="203"/>
      <c r="G70" s="208"/>
      <c r="H70" s="209" t="str">
        <f t="shared" ref="H70:AL70" si="14">IF($C70=$A$315,$A$315&amp;" "&amp;H$6,"")</f>
        <v/>
      </c>
      <c r="I70" s="209" t="str">
        <f t="shared" si="14"/>
        <v/>
      </c>
      <c r="J70" s="209" t="str">
        <f t="shared" si="14"/>
        <v/>
      </c>
      <c r="K70" s="209" t="str">
        <f t="shared" si="14"/>
        <v/>
      </c>
      <c r="L70" s="209" t="str">
        <f t="shared" si="14"/>
        <v/>
      </c>
      <c r="M70" s="209" t="str">
        <f t="shared" si="14"/>
        <v/>
      </c>
      <c r="N70" s="209" t="str">
        <f t="shared" si="14"/>
        <v/>
      </c>
      <c r="O70" s="209" t="str">
        <f t="shared" si="14"/>
        <v/>
      </c>
      <c r="P70" s="209" t="str">
        <f t="shared" si="14"/>
        <v/>
      </c>
      <c r="Q70" s="209" t="str">
        <f t="shared" si="14"/>
        <v/>
      </c>
      <c r="R70" s="209" t="str">
        <f t="shared" si="14"/>
        <v/>
      </c>
      <c r="S70" s="209" t="str">
        <f t="shared" si="14"/>
        <v/>
      </c>
      <c r="T70" s="209" t="str">
        <f t="shared" si="14"/>
        <v/>
      </c>
      <c r="U70" s="209" t="str">
        <f t="shared" si="14"/>
        <v/>
      </c>
      <c r="V70" s="209" t="str">
        <f t="shared" si="14"/>
        <v/>
      </c>
      <c r="W70" s="209" t="str">
        <f t="shared" si="14"/>
        <v/>
      </c>
      <c r="X70" s="209" t="str">
        <f t="shared" si="14"/>
        <v/>
      </c>
      <c r="Y70" s="209" t="str">
        <f t="shared" si="14"/>
        <v/>
      </c>
      <c r="Z70" s="209" t="str">
        <f t="shared" si="14"/>
        <v/>
      </c>
      <c r="AA70" s="209" t="str">
        <f t="shared" si="14"/>
        <v/>
      </c>
      <c r="AB70" s="209" t="str">
        <f t="shared" si="14"/>
        <v/>
      </c>
      <c r="AC70" s="209" t="str">
        <f t="shared" si="14"/>
        <v/>
      </c>
      <c r="AD70" s="209" t="str">
        <f t="shared" si="14"/>
        <v/>
      </c>
      <c r="AE70" s="209" t="str">
        <f t="shared" si="14"/>
        <v/>
      </c>
      <c r="AF70" s="209" t="str">
        <f t="shared" si="14"/>
        <v/>
      </c>
      <c r="AG70" s="209" t="str">
        <f t="shared" si="14"/>
        <v/>
      </c>
      <c r="AH70" s="209" t="str">
        <f t="shared" si="14"/>
        <v/>
      </c>
      <c r="AI70" s="209" t="str">
        <f t="shared" si="14"/>
        <v/>
      </c>
      <c r="AJ70" s="209" t="str">
        <f t="shared" si="14"/>
        <v/>
      </c>
      <c r="AK70" s="209" t="str">
        <f t="shared" si="14"/>
        <v/>
      </c>
      <c r="AL70" s="209" t="str">
        <f t="shared" si="14"/>
        <v/>
      </c>
    </row>
    <row r="71" spans="2:38" ht="17.25" customHeight="1">
      <c r="B71" s="83"/>
      <c r="C71" s="210" t="s">
        <v>107</v>
      </c>
      <c r="D71" s="592" t="str">
        <f>IF('TEIL 1 Zustandsermittlung'!D55="","",'TEIL 1 Zustandsermittlung'!D55)</f>
        <v/>
      </c>
      <c r="E71" s="593"/>
      <c r="F71" s="203"/>
      <c r="G71" s="117"/>
      <c r="H71" s="211" t="str">
        <f t="shared" ref="H71:AL71" si="15">IF(H70="","",H$316)</f>
        <v/>
      </c>
      <c r="I71" s="211" t="str">
        <f t="shared" si="15"/>
        <v/>
      </c>
      <c r="J71" s="211" t="str">
        <f t="shared" si="15"/>
        <v/>
      </c>
      <c r="K71" s="211" t="str">
        <f t="shared" si="15"/>
        <v/>
      </c>
      <c r="L71" s="211" t="str">
        <f t="shared" si="15"/>
        <v/>
      </c>
      <c r="M71" s="211" t="str">
        <f t="shared" si="15"/>
        <v/>
      </c>
      <c r="N71" s="211" t="str">
        <f t="shared" si="15"/>
        <v/>
      </c>
      <c r="O71" s="211" t="str">
        <f t="shared" si="15"/>
        <v/>
      </c>
      <c r="P71" s="211" t="str">
        <f t="shared" si="15"/>
        <v/>
      </c>
      <c r="Q71" s="211" t="str">
        <f t="shared" si="15"/>
        <v/>
      </c>
      <c r="R71" s="211" t="str">
        <f t="shared" si="15"/>
        <v/>
      </c>
      <c r="S71" s="211" t="str">
        <f t="shared" si="15"/>
        <v/>
      </c>
      <c r="T71" s="211" t="str">
        <f t="shared" si="15"/>
        <v/>
      </c>
      <c r="U71" s="211" t="str">
        <f t="shared" si="15"/>
        <v/>
      </c>
      <c r="V71" s="211" t="str">
        <f t="shared" si="15"/>
        <v/>
      </c>
      <c r="W71" s="211" t="str">
        <f t="shared" si="15"/>
        <v/>
      </c>
      <c r="X71" s="211" t="str">
        <f t="shared" si="15"/>
        <v/>
      </c>
      <c r="Y71" s="211" t="str">
        <f t="shared" si="15"/>
        <v/>
      </c>
      <c r="Z71" s="211" t="str">
        <f t="shared" si="15"/>
        <v/>
      </c>
      <c r="AA71" s="211" t="str">
        <f t="shared" si="15"/>
        <v/>
      </c>
      <c r="AB71" s="211" t="str">
        <f t="shared" si="15"/>
        <v/>
      </c>
      <c r="AC71" s="211" t="str">
        <f t="shared" si="15"/>
        <v/>
      </c>
      <c r="AD71" s="211" t="str">
        <f t="shared" si="15"/>
        <v/>
      </c>
      <c r="AE71" s="211" t="str">
        <f t="shared" si="15"/>
        <v/>
      </c>
      <c r="AF71" s="211" t="str">
        <f t="shared" si="15"/>
        <v/>
      </c>
      <c r="AG71" s="211" t="str">
        <f t="shared" si="15"/>
        <v/>
      </c>
      <c r="AH71" s="211" t="str">
        <f t="shared" si="15"/>
        <v/>
      </c>
      <c r="AI71" s="211" t="str">
        <f t="shared" si="15"/>
        <v/>
      </c>
      <c r="AJ71" s="211" t="str">
        <f t="shared" si="15"/>
        <v/>
      </c>
      <c r="AK71" s="211" t="str">
        <f t="shared" si="15"/>
        <v/>
      </c>
      <c r="AL71" s="211" t="str">
        <f t="shared" si="15"/>
        <v/>
      </c>
    </row>
    <row r="72" spans="2:38" ht="17.25" customHeight="1" thickBot="1">
      <c r="B72" s="83"/>
      <c r="C72" s="212" t="s">
        <v>138</v>
      </c>
      <c r="D72" s="98"/>
      <c r="E72" s="99" t="s">
        <v>30</v>
      </c>
      <c r="F72" s="213"/>
      <c r="G72" s="113" t="str">
        <f>IF('TEIL 1 Zustandsermittlung'!H56="","",'TEIL 1 Zustandsermittlung'!H56)</f>
        <v/>
      </c>
      <c r="H72" s="262" t="str">
        <f t="shared" ref="H72:AL72" si="16">IF(ISBLANK(G72),"",G72)</f>
        <v/>
      </c>
      <c r="I72" s="262" t="str">
        <f t="shared" si="16"/>
        <v/>
      </c>
      <c r="J72" s="262" t="str">
        <f t="shared" si="16"/>
        <v/>
      </c>
      <c r="K72" s="262" t="str">
        <f t="shared" si="16"/>
        <v/>
      </c>
      <c r="L72" s="262" t="str">
        <f t="shared" si="16"/>
        <v/>
      </c>
      <c r="M72" s="262" t="str">
        <f t="shared" si="16"/>
        <v/>
      </c>
      <c r="N72" s="262" t="str">
        <f t="shared" si="16"/>
        <v/>
      </c>
      <c r="O72" s="262" t="str">
        <f t="shared" si="16"/>
        <v/>
      </c>
      <c r="P72" s="262" t="str">
        <f t="shared" si="16"/>
        <v/>
      </c>
      <c r="Q72" s="262" t="str">
        <f t="shared" si="16"/>
        <v/>
      </c>
      <c r="R72" s="262" t="str">
        <f t="shared" si="16"/>
        <v/>
      </c>
      <c r="S72" s="262" t="str">
        <f t="shared" si="16"/>
        <v/>
      </c>
      <c r="T72" s="262" t="str">
        <f t="shared" si="16"/>
        <v/>
      </c>
      <c r="U72" s="262" t="str">
        <f t="shared" si="16"/>
        <v/>
      </c>
      <c r="V72" s="262" t="str">
        <f t="shared" si="16"/>
        <v/>
      </c>
      <c r="W72" s="262" t="str">
        <f t="shared" si="16"/>
        <v/>
      </c>
      <c r="X72" s="262" t="str">
        <f t="shared" si="16"/>
        <v/>
      </c>
      <c r="Y72" s="262" t="str">
        <f t="shared" si="16"/>
        <v/>
      </c>
      <c r="Z72" s="262" t="str">
        <f t="shared" si="16"/>
        <v/>
      </c>
      <c r="AA72" s="262" t="str">
        <f t="shared" si="16"/>
        <v/>
      </c>
      <c r="AB72" s="262" t="str">
        <f t="shared" si="16"/>
        <v/>
      </c>
      <c r="AC72" s="262" t="str">
        <f t="shared" si="16"/>
        <v/>
      </c>
      <c r="AD72" s="262" t="str">
        <f t="shared" si="16"/>
        <v/>
      </c>
      <c r="AE72" s="262" t="str">
        <f t="shared" si="16"/>
        <v/>
      </c>
      <c r="AF72" s="262" t="str">
        <f t="shared" si="16"/>
        <v/>
      </c>
      <c r="AG72" s="262" t="str">
        <f t="shared" si="16"/>
        <v/>
      </c>
      <c r="AH72" s="262" t="str">
        <f t="shared" si="16"/>
        <v/>
      </c>
      <c r="AI72" s="262" t="str">
        <f t="shared" si="16"/>
        <v/>
      </c>
      <c r="AJ72" s="262" t="str">
        <f t="shared" si="16"/>
        <v/>
      </c>
      <c r="AK72" s="262" t="str">
        <f t="shared" si="16"/>
        <v/>
      </c>
      <c r="AL72" s="262" t="str">
        <f t="shared" si="16"/>
        <v/>
      </c>
    </row>
    <row r="73" spans="2:38" ht="17.25" customHeight="1">
      <c r="B73" s="83"/>
      <c r="C73" s="33"/>
      <c r="D73" s="58"/>
      <c r="E73" s="82"/>
      <c r="F73" s="203"/>
      <c r="G73" s="85"/>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row>
    <row r="74" spans="2:38" s="60" customFormat="1" ht="17.25" customHeight="1" thickBot="1">
      <c r="B74" s="86"/>
      <c r="C74" s="58" t="s">
        <v>336</v>
      </c>
      <c r="D74" s="58"/>
      <c r="E74" s="58"/>
      <c r="F74" s="206"/>
      <c r="G74" s="88"/>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207"/>
      <c r="AG74" s="207"/>
      <c r="AH74" s="207"/>
      <c r="AI74" s="207"/>
      <c r="AJ74" s="207"/>
      <c r="AK74" s="207"/>
      <c r="AL74" s="207"/>
    </row>
    <row r="75" spans="2:38" ht="17.25" customHeight="1">
      <c r="B75" s="83"/>
      <c r="C75" s="89" t="s">
        <v>32</v>
      </c>
      <c r="D75" s="90"/>
      <c r="E75" s="91"/>
      <c r="F75" s="203"/>
      <c r="G75" s="85"/>
      <c r="H75" s="204"/>
      <c r="I75" s="204"/>
      <c r="J75" s="204"/>
      <c r="K75" s="204"/>
      <c r="L75" s="204"/>
      <c r="M75" s="204"/>
      <c r="N75" s="204"/>
      <c r="O75" s="204"/>
      <c r="P75" s="204"/>
      <c r="Q75" s="204"/>
      <c r="R75" s="204"/>
      <c r="S75" s="204"/>
      <c r="T75" s="204"/>
      <c r="U75" s="204"/>
      <c r="V75" s="204"/>
      <c r="W75" s="204"/>
      <c r="X75" s="204"/>
      <c r="Y75" s="204"/>
      <c r="Z75" s="204"/>
      <c r="AA75" s="204"/>
      <c r="AB75" s="204"/>
      <c r="AC75" s="204"/>
      <c r="AD75" s="204"/>
      <c r="AE75" s="204"/>
      <c r="AF75" s="204"/>
      <c r="AG75" s="204"/>
      <c r="AH75" s="204"/>
      <c r="AI75" s="204"/>
      <c r="AJ75" s="204"/>
      <c r="AK75" s="204"/>
      <c r="AL75" s="204"/>
    </row>
    <row r="76" spans="2:38" ht="17.25" customHeight="1">
      <c r="B76" s="83"/>
      <c r="C76" s="629" t="str">
        <f>IF('TEIL 1 Zustandsermittlung'!C60="","",'TEIL 1 Zustandsermittlung'!C60)</f>
        <v/>
      </c>
      <c r="D76" s="630"/>
      <c r="E76" s="631"/>
      <c r="F76" s="203"/>
      <c r="G76" s="208"/>
      <c r="H76" s="209" t="str">
        <f t="shared" ref="H76:AL76" si="17">IF($C76=$A$315,$A$315&amp;" "&amp;H$6,"")</f>
        <v/>
      </c>
      <c r="I76" s="209" t="str">
        <f t="shared" si="17"/>
        <v/>
      </c>
      <c r="J76" s="209" t="str">
        <f t="shared" si="17"/>
        <v/>
      </c>
      <c r="K76" s="209" t="str">
        <f t="shared" si="17"/>
        <v/>
      </c>
      <c r="L76" s="209" t="str">
        <f t="shared" si="17"/>
        <v/>
      </c>
      <c r="M76" s="209" t="str">
        <f t="shared" si="17"/>
        <v/>
      </c>
      <c r="N76" s="209" t="str">
        <f t="shared" si="17"/>
        <v/>
      </c>
      <c r="O76" s="209" t="str">
        <f t="shared" si="17"/>
        <v/>
      </c>
      <c r="P76" s="209" t="str">
        <f t="shared" si="17"/>
        <v/>
      </c>
      <c r="Q76" s="209" t="str">
        <f t="shared" si="17"/>
        <v/>
      </c>
      <c r="R76" s="209" t="str">
        <f t="shared" si="17"/>
        <v/>
      </c>
      <c r="S76" s="209" t="str">
        <f t="shared" si="17"/>
        <v/>
      </c>
      <c r="T76" s="209" t="str">
        <f t="shared" si="17"/>
        <v/>
      </c>
      <c r="U76" s="209" t="str">
        <f t="shared" si="17"/>
        <v/>
      </c>
      <c r="V76" s="209" t="str">
        <f t="shared" si="17"/>
        <v/>
      </c>
      <c r="W76" s="209" t="str">
        <f t="shared" si="17"/>
        <v/>
      </c>
      <c r="X76" s="209" t="str">
        <f t="shared" si="17"/>
        <v/>
      </c>
      <c r="Y76" s="209" t="str">
        <f t="shared" si="17"/>
        <v/>
      </c>
      <c r="Z76" s="209" t="str">
        <f t="shared" si="17"/>
        <v/>
      </c>
      <c r="AA76" s="209" t="str">
        <f t="shared" si="17"/>
        <v/>
      </c>
      <c r="AB76" s="209" t="str">
        <f t="shared" si="17"/>
        <v/>
      </c>
      <c r="AC76" s="209" t="str">
        <f t="shared" si="17"/>
        <v/>
      </c>
      <c r="AD76" s="209" t="str">
        <f t="shared" si="17"/>
        <v/>
      </c>
      <c r="AE76" s="209" t="str">
        <f t="shared" si="17"/>
        <v/>
      </c>
      <c r="AF76" s="209" t="str">
        <f t="shared" si="17"/>
        <v/>
      </c>
      <c r="AG76" s="209" t="str">
        <f t="shared" si="17"/>
        <v/>
      </c>
      <c r="AH76" s="209" t="str">
        <f t="shared" si="17"/>
        <v/>
      </c>
      <c r="AI76" s="209" t="str">
        <f t="shared" si="17"/>
        <v/>
      </c>
      <c r="AJ76" s="209" t="str">
        <f t="shared" si="17"/>
        <v/>
      </c>
      <c r="AK76" s="209" t="str">
        <f t="shared" si="17"/>
        <v/>
      </c>
      <c r="AL76" s="209" t="str">
        <f t="shared" si="17"/>
        <v/>
      </c>
    </row>
    <row r="77" spans="2:38" ht="17.25" customHeight="1">
      <c r="B77" s="83"/>
      <c r="C77" s="210" t="s">
        <v>107</v>
      </c>
      <c r="D77" s="592" t="str">
        <f>IF('TEIL 1 Zustandsermittlung'!D61="","",'TEIL 1 Zustandsermittlung'!D61)</f>
        <v/>
      </c>
      <c r="E77" s="593"/>
      <c r="F77" s="203"/>
      <c r="G77" s="117"/>
      <c r="H77" s="211" t="str">
        <f t="shared" ref="H77:AL77" si="18">IF(H76="","",H$316)</f>
        <v/>
      </c>
      <c r="I77" s="211" t="str">
        <f t="shared" si="18"/>
        <v/>
      </c>
      <c r="J77" s="211" t="str">
        <f t="shared" si="18"/>
        <v/>
      </c>
      <c r="K77" s="211" t="str">
        <f t="shared" si="18"/>
        <v/>
      </c>
      <c r="L77" s="211" t="str">
        <f t="shared" si="18"/>
        <v/>
      </c>
      <c r="M77" s="211" t="str">
        <f t="shared" si="18"/>
        <v/>
      </c>
      <c r="N77" s="211" t="str">
        <f t="shared" si="18"/>
        <v/>
      </c>
      <c r="O77" s="211" t="str">
        <f t="shared" si="18"/>
        <v/>
      </c>
      <c r="P77" s="211" t="str">
        <f t="shared" si="18"/>
        <v/>
      </c>
      <c r="Q77" s="211" t="str">
        <f t="shared" si="18"/>
        <v/>
      </c>
      <c r="R77" s="211" t="str">
        <f t="shared" si="18"/>
        <v/>
      </c>
      <c r="S77" s="211" t="str">
        <f t="shared" si="18"/>
        <v/>
      </c>
      <c r="T77" s="211" t="str">
        <f t="shared" si="18"/>
        <v/>
      </c>
      <c r="U77" s="211" t="str">
        <f t="shared" si="18"/>
        <v/>
      </c>
      <c r="V77" s="211" t="str">
        <f t="shared" si="18"/>
        <v/>
      </c>
      <c r="W77" s="211" t="str">
        <f t="shared" si="18"/>
        <v/>
      </c>
      <c r="X77" s="211" t="str">
        <f t="shared" si="18"/>
        <v/>
      </c>
      <c r="Y77" s="211" t="str">
        <f t="shared" si="18"/>
        <v/>
      </c>
      <c r="Z77" s="211" t="str">
        <f t="shared" si="18"/>
        <v/>
      </c>
      <c r="AA77" s="211" t="str">
        <f t="shared" si="18"/>
        <v/>
      </c>
      <c r="AB77" s="211" t="str">
        <f t="shared" si="18"/>
        <v/>
      </c>
      <c r="AC77" s="211" t="str">
        <f t="shared" si="18"/>
        <v/>
      </c>
      <c r="AD77" s="211" t="str">
        <f t="shared" si="18"/>
        <v/>
      </c>
      <c r="AE77" s="211" t="str">
        <f t="shared" si="18"/>
        <v/>
      </c>
      <c r="AF77" s="211" t="str">
        <f t="shared" si="18"/>
        <v/>
      </c>
      <c r="AG77" s="211" t="str">
        <f t="shared" si="18"/>
        <v/>
      </c>
      <c r="AH77" s="211" t="str">
        <f t="shared" si="18"/>
        <v/>
      </c>
      <c r="AI77" s="211" t="str">
        <f t="shared" si="18"/>
        <v/>
      </c>
      <c r="AJ77" s="211" t="str">
        <f t="shared" si="18"/>
        <v/>
      </c>
      <c r="AK77" s="211" t="str">
        <f t="shared" si="18"/>
        <v/>
      </c>
      <c r="AL77" s="211" t="str">
        <f t="shared" si="18"/>
        <v/>
      </c>
    </row>
    <row r="78" spans="2:38" ht="17.25" customHeight="1" thickBot="1">
      <c r="B78" s="83"/>
      <c r="C78" s="212" t="s">
        <v>138</v>
      </c>
      <c r="D78" s="98"/>
      <c r="E78" s="99" t="s">
        <v>30</v>
      </c>
      <c r="F78" s="213"/>
      <c r="G78" s="113" t="str">
        <f>IF('TEIL 1 Zustandsermittlung'!H62="","",'TEIL 1 Zustandsermittlung'!H62)</f>
        <v/>
      </c>
      <c r="H78" s="262" t="str">
        <f t="shared" ref="H78:AL78" si="19">IF(ISBLANK(G78),"",G78)</f>
        <v/>
      </c>
      <c r="I78" s="262" t="str">
        <f t="shared" si="19"/>
        <v/>
      </c>
      <c r="J78" s="262" t="str">
        <f t="shared" si="19"/>
        <v/>
      </c>
      <c r="K78" s="262" t="str">
        <f t="shared" si="19"/>
        <v/>
      </c>
      <c r="L78" s="262" t="str">
        <f t="shared" si="19"/>
        <v/>
      </c>
      <c r="M78" s="262" t="str">
        <f t="shared" si="19"/>
        <v/>
      </c>
      <c r="N78" s="262" t="str">
        <f t="shared" si="19"/>
        <v/>
      </c>
      <c r="O78" s="262" t="str">
        <f t="shared" si="19"/>
        <v/>
      </c>
      <c r="P78" s="262" t="str">
        <f t="shared" si="19"/>
        <v/>
      </c>
      <c r="Q78" s="262" t="str">
        <f t="shared" si="19"/>
        <v/>
      </c>
      <c r="R78" s="262" t="str">
        <f t="shared" si="19"/>
        <v/>
      </c>
      <c r="S78" s="262" t="str">
        <f t="shared" si="19"/>
        <v/>
      </c>
      <c r="T78" s="262" t="str">
        <f t="shared" si="19"/>
        <v/>
      </c>
      <c r="U78" s="262" t="str">
        <f t="shared" si="19"/>
        <v/>
      </c>
      <c r="V78" s="262" t="str">
        <f t="shared" si="19"/>
        <v/>
      </c>
      <c r="W78" s="262" t="str">
        <f t="shared" si="19"/>
        <v/>
      </c>
      <c r="X78" s="262" t="str">
        <f t="shared" si="19"/>
        <v/>
      </c>
      <c r="Y78" s="262" t="str">
        <f t="shared" si="19"/>
        <v/>
      </c>
      <c r="Z78" s="262" t="str">
        <f t="shared" si="19"/>
        <v/>
      </c>
      <c r="AA78" s="262" t="str">
        <f t="shared" si="19"/>
        <v/>
      </c>
      <c r="AB78" s="262" t="str">
        <f t="shared" si="19"/>
        <v/>
      </c>
      <c r="AC78" s="262" t="str">
        <f t="shared" si="19"/>
        <v/>
      </c>
      <c r="AD78" s="262" t="str">
        <f t="shared" si="19"/>
        <v/>
      </c>
      <c r="AE78" s="262" t="str">
        <f t="shared" si="19"/>
        <v/>
      </c>
      <c r="AF78" s="262" t="str">
        <f t="shared" si="19"/>
        <v/>
      </c>
      <c r="AG78" s="262" t="str">
        <f t="shared" si="19"/>
        <v/>
      </c>
      <c r="AH78" s="262" t="str">
        <f t="shared" si="19"/>
        <v/>
      </c>
      <c r="AI78" s="262" t="str">
        <f t="shared" si="19"/>
        <v/>
      </c>
      <c r="AJ78" s="262" t="str">
        <f t="shared" si="19"/>
        <v/>
      </c>
      <c r="AK78" s="262" t="str">
        <f t="shared" si="19"/>
        <v/>
      </c>
      <c r="AL78" s="262" t="str">
        <f t="shared" si="19"/>
        <v/>
      </c>
    </row>
    <row r="79" spans="2:38" ht="17.25" customHeight="1">
      <c r="B79" s="83"/>
      <c r="C79" s="33"/>
      <c r="D79" s="58"/>
      <c r="E79" s="82"/>
      <c r="F79" s="203"/>
      <c r="G79" s="85"/>
      <c r="H79" s="204"/>
      <c r="I79" s="204"/>
      <c r="J79" s="204"/>
      <c r="K79" s="204"/>
      <c r="L79" s="204"/>
      <c r="M79" s="204"/>
      <c r="N79" s="204"/>
      <c r="O79" s="204"/>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row>
    <row r="80" spans="2:38" s="60" customFormat="1" ht="17.25" customHeight="1" thickBot="1">
      <c r="B80" s="86"/>
      <c r="C80" s="58" t="s">
        <v>337</v>
      </c>
      <c r="D80" s="58"/>
      <c r="E80" s="58"/>
      <c r="F80" s="206"/>
      <c r="G80" s="88"/>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row>
    <row r="81" spans="2:38" ht="17.25" customHeight="1">
      <c r="B81" s="83"/>
      <c r="C81" s="89" t="s">
        <v>32</v>
      </c>
      <c r="D81" s="90"/>
      <c r="E81" s="91"/>
      <c r="F81" s="203"/>
      <c r="G81" s="85"/>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204"/>
    </row>
    <row r="82" spans="2:38" ht="17.25" customHeight="1">
      <c r="B82" s="83"/>
      <c r="C82" s="629" t="str">
        <f>IF('TEIL 1 Zustandsermittlung'!C66="","",'TEIL 1 Zustandsermittlung'!C66)</f>
        <v/>
      </c>
      <c r="D82" s="630"/>
      <c r="E82" s="631"/>
      <c r="F82" s="203"/>
      <c r="G82" s="208"/>
      <c r="H82" s="209" t="str">
        <f t="shared" ref="H82:AL82" si="20">IF($C82=$A$315,$A$315&amp;" "&amp;H$6,"")</f>
        <v/>
      </c>
      <c r="I82" s="209" t="str">
        <f t="shared" si="20"/>
        <v/>
      </c>
      <c r="J82" s="209" t="str">
        <f t="shared" si="20"/>
        <v/>
      </c>
      <c r="K82" s="209" t="str">
        <f t="shared" si="20"/>
        <v/>
      </c>
      <c r="L82" s="209" t="str">
        <f t="shared" si="20"/>
        <v/>
      </c>
      <c r="M82" s="209" t="str">
        <f t="shared" si="20"/>
        <v/>
      </c>
      <c r="N82" s="209" t="str">
        <f t="shared" si="20"/>
        <v/>
      </c>
      <c r="O82" s="209" t="str">
        <f t="shared" si="20"/>
        <v/>
      </c>
      <c r="P82" s="209" t="str">
        <f t="shared" si="20"/>
        <v/>
      </c>
      <c r="Q82" s="209" t="str">
        <f t="shared" si="20"/>
        <v/>
      </c>
      <c r="R82" s="209" t="str">
        <f t="shared" si="20"/>
        <v/>
      </c>
      <c r="S82" s="209" t="str">
        <f t="shared" si="20"/>
        <v/>
      </c>
      <c r="T82" s="209" t="str">
        <f t="shared" si="20"/>
        <v/>
      </c>
      <c r="U82" s="209" t="str">
        <f t="shared" si="20"/>
        <v/>
      </c>
      <c r="V82" s="209" t="str">
        <f t="shared" si="20"/>
        <v/>
      </c>
      <c r="W82" s="209" t="str">
        <f t="shared" si="20"/>
        <v/>
      </c>
      <c r="X82" s="209" t="str">
        <f t="shared" si="20"/>
        <v/>
      </c>
      <c r="Y82" s="209" t="str">
        <f t="shared" si="20"/>
        <v/>
      </c>
      <c r="Z82" s="209" t="str">
        <f t="shared" si="20"/>
        <v/>
      </c>
      <c r="AA82" s="209" t="str">
        <f t="shared" si="20"/>
        <v/>
      </c>
      <c r="AB82" s="209" t="str">
        <f t="shared" si="20"/>
        <v/>
      </c>
      <c r="AC82" s="209" t="str">
        <f t="shared" si="20"/>
        <v/>
      </c>
      <c r="AD82" s="209" t="str">
        <f t="shared" si="20"/>
        <v/>
      </c>
      <c r="AE82" s="209" t="str">
        <f t="shared" si="20"/>
        <v/>
      </c>
      <c r="AF82" s="209" t="str">
        <f t="shared" si="20"/>
        <v/>
      </c>
      <c r="AG82" s="209" t="str">
        <f t="shared" si="20"/>
        <v/>
      </c>
      <c r="AH82" s="209" t="str">
        <f t="shared" si="20"/>
        <v/>
      </c>
      <c r="AI82" s="209" t="str">
        <f t="shared" si="20"/>
        <v/>
      </c>
      <c r="AJ82" s="209" t="str">
        <f t="shared" si="20"/>
        <v/>
      </c>
      <c r="AK82" s="209" t="str">
        <f t="shared" si="20"/>
        <v/>
      </c>
      <c r="AL82" s="209" t="str">
        <f t="shared" si="20"/>
        <v/>
      </c>
    </row>
    <row r="83" spans="2:38" ht="17.25" customHeight="1">
      <c r="B83" s="83"/>
      <c r="C83" s="210" t="s">
        <v>107</v>
      </c>
      <c r="D83" s="592" t="str">
        <f>IF('TEIL 1 Zustandsermittlung'!D67="","",'TEIL 1 Zustandsermittlung'!D67)</f>
        <v/>
      </c>
      <c r="E83" s="593"/>
      <c r="F83" s="203"/>
      <c r="G83" s="117"/>
      <c r="H83" s="211" t="str">
        <f t="shared" ref="H83:AL83" si="21">IF(H82="","",H$316)</f>
        <v/>
      </c>
      <c r="I83" s="211" t="str">
        <f t="shared" si="21"/>
        <v/>
      </c>
      <c r="J83" s="211" t="str">
        <f t="shared" si="21"/>
        <v/>
      </c>
      <c r="K83" s="211" t="str">
        <f t="shared" si="21"/>
        <v/>
      </c>
      <c r="L83" s="211" t="str">
        <f t="shared" si="21"/>
        <v/>
      </c>
      <c r="M83" s="211" t="str">
        <f t="shared" si="21"/>
        <v/>
      </c>
      <c r="N83" s="211" t="str">
        <f t="shared" si="21"/>
        <v/>
      </c>
      <c r="O83" s="211" t="str">
        <f t="shared" si="21"/>
        <v/>
      </c>
      <c r="P83" s="211" t="str">
        <f t="shared" si="21"/>
        <v/>
      </c>
      <c r="Q83" s="211" t="str">
        <f t="shared" si="21"/>
        <v/>
      </c>
      <c r="R83" s="211" t="str">
        <f t="shared" si="21"/>
        <v/>
      </c>
      <c r="S83" s="211" t="str">
        <f t="shared" si="21"/>
        <v/>
      </c>
      <c r="T83" s="211" t="str">
        <f t="shared" si="21"/>
        <v/>
      </c>
      <c r="U83" s="211" t="str">
        <f t="shared" si="21"/>
        <v/>
      </c>
      <c r="V83" s="211" t="str">
        <f t="shared" si="21"/>
        <v/>
      </c>
      <c r="W83" s="211" t="str">
        <f t="shared" si="21"/>
        <v/>
      </c>
      <c r="X83" s="211" t="str">
        <f t="shared" si="21"/>
        <v/>
      </c>
      <c r="Y83" s="211" t="str">
        <f t="shared" si="21"/>
        <v/>
      </c>
      <c r="Z83" s="211" t="str">
        <f t="shared" si="21"/>
        <v/>
      </c>
      <c r="AA83" s="211" t="str">
        <f t="shared" si="21"/>
        <v/>
      </c>
      <c r="AB83" s="211" t="str">
        <f t="shared" si="21"/>
        <v/>
      </c>
      <c r="AC83" s="211" t="str">
        <f t="shared" si="21"/>
        <v/>
      </c>
      <c r="AD83" s="211" t="str">
        <f t="shared" si="21"/>
        <v/>
      </c>
      <c r="AE83" s="211" t="str">
        <f t="shared" si="21"/>
        <v/>
      </c>
      <c r="AF83" s="211" t="str">
        <f t="shared" si="21"/>
        <v/>
      </c>
      <c r="AG83" s="211" t="str">
        <f t="shared" si="21"/>
        <v/>
      </c>
      <c r="AH83" s="211" t="str">
        <f t="shared" si="21"/>
        <v/>
      </c>
      <c r="AI83" s="211" t="str">
        <f t="shared" si="21"/>
        <v/>
      </c>
      <c r="AJ83" s="211" t="str">
        <f t="shared" si="21"/>
        <v/>
      </c>
      <c r="AK83" s="211" t="str">
        <f t="shared" si="21"/>
        <v/>
      </c>
      <c r="AL83" s="211" t="str">
        <f t="shared" si="21"/>
        <v/>
      </c>
    </row>
    <row r="84" spans="2:38" ht="17.25" customHeight="1" thickBot="1">
      <c r="B84" s="83"/>
      <c r="C84" s="212" t="s">
        <v>138</v>
      </c>
      <c r="D84" s="98"/>
      <c r="E84" s="99" t="s">
        <v>30</v>
      </c>
      <c r="F84" s="213"/>
      <c r="G84" s="113" t="str">
        <f>IF('TEIL 1 Zustandsermittlung'!H68="","",'TEIL 1 Zustandsermittlung'!H68)</f>
        <v/>
      </c>
      <c r="H84" s="262" t="str">
        <f t="shared" ref="H84:AL84" si="22">IF(ISBLANK(G84),"",G84)</f>
        <v/>
      </c>
      <c r="I84" s="262" t="str">
        <f t="shared" si="22"/>
        <v/>
      </c>
      <c r="J84" s="262" t="str">
        <f t="shared" si="22"/>
        <v/>
      </c>
      <c r="K84" s="262" t="str">
        <f t="shared" si="22"/>
        <v/>
      </c>
      <c r="L84" s="262" t="str">
        <f t="shared" si="22"/>
        <v/>
      </c>
      <c r="M84" s="262" t="str">
        <f t="shared" si="22"/>
        <v/>
      </c>
      <c r="N84" s="262" t="str">
        <f t="shared" si="22"/>
        <v/>
      </c>
      <c r="O84" s="262" t="str">
        <f t="shared" si="22"/>
        <v/>
      </c>
      <c r="P84" s="262" t="str">
        <f t="shared" si="22"/>
        <v/>
      </c>
      <c r="Q84" s="262" t="str">
        <f t="shared" si="22"/>
        <v/>
      </c>
      <c r="R84" s="262" t="str">
        <f t="shared" si="22"/>
        <v/>
      </c>
      <c r="S84" s="262" t="str">
        <f t="shared" si="22"/>
        <v/>
      </c>
      <c r="T84" s="262" t="str">
        <f t="shared" si="22"/>
        <v/>
      </c>
      <c r="U84" s="262" t="str">
        <f t="shared" si="22"/>
        <v/>
      </c>
      <c r="V84" s="262" t="str">
        <f t="shared" si="22"/>
        <v/>
      </c>
      <c r="W84" s="262" t="str">
        <f t="shared" si="22"/>
        <v/>
      </c>
      <c r="X84" s="262" t="str">
        <f t="shared" si="22"/>
        <v/>
      </c>
      <c r="Y84" s="262" t="str">
        <f t="shared" si="22"/>
        <v/>
      </c>
      <c r="Z84" s="262" t="str">
        <f t="shared" si="22"/>
        <v/>
      </c>
      <c r="AA84" s="262" t="str">
        <f t="shared" si="22"/>
        <v/>
      </c>
      <c r="AB84" s="262" t="str">
        <f t="shared" si="22"/>
        <v/>
      </c>
      <c r="AC84" s="262" t="str">
        <f t="shared" si="22"/>
        <v/>
      </c>
      <c r="AD84" s="262" t="str">
        <f t="shared" si="22"/>
        <v/>
      </c>
      <c r="AE84" s="262" t="str">
        <f t="shared" si="22"/>
        <v/>
      </c>
      <c r="AF84" s="262" t="str">
        <f t="shared" si="22"/>
        <v/>
      </c>
      <c r="AG84" s="262" t="str">
        <f t="shared" si="22"/>
        <v/>
      </c>
      <c r="AH84" s="262" t="str">
        <f t="shared" si="22"/>
        <v/>
      </c>
      <c r="AI84" s="262" t="str">
        <f t="shared" si="22"/>
        <v/>
      </c>
      <c r="AJ84" s="262" t="str">
        <f t="shared" si="22"/>
        <v/>
      </c>
      <c r="AK84" s="262" t="str">
        <f t="shared" si="22"/>
        <v/>
      </c>
      <c r="AL84" s="262" t="str">
        <f t="shared" si="22"/>
        <v/>
      </c>
    </row>
    <row r="85" spans="2:38" ht="17.25" customHeight="1">
      <c r="B85" s="83"/>
      <c r="C85" s="33"/>
      <c r="D85" s="58"/>
      <c r="E85" s="82"/>
      <c r="F85" s="203"/>
      <c r="G85" s="85"/>
      <c r="H85" s="204"/>
      <c r="I85" s="204"/>
      <c r="J85" s="204"/>
      <c r="K85" s="204"/>
      <c r="L85" s="204"/>
      <c r="M85" s="204"/>
      <c r="N85" s="204"/>
      <c r="O85" s="204"/>
      <c r="P85" s="204"/>
      <c r="Q85" s="204"/>
      <c r="R85" s="204"/>
      <c r="S85" s="204"/>
      <c r="T85" s="204"/>
      <c r="U85" s="204"/>
      <c r="V85" s="204"/>
      <c r="W85" s="204"/>
      <c r="X85" s="204"/>
      <c r="Y85" s="204"/>
      <c r="Z85" s="204"/>
      <c r="AA85" s="204"/>
      <c r="AB85" s="204"/>
      <c r="AC85" s="204"/>
      <c r="AD85" s="204"/>
      <c r="AE85" s="204"/>
      <c r="AF85" s="204"/>
      <c r="AG85" s="204"/>
      <c r="AH85" s="204"/>
      <c r="AI85" s="204"/>
      <c r="AJ85" s="204"/>
      <c r="AK85" s="204"/>
      <c r="AL85" s="204"/>
    </row>
    <row r="86" spans="2:38" ht="15.75" customHeight="1" thickBot="1">
      <c r="B86" s="83"/>
      <c r="C86" s="58" t="s">
        <v>341</v>
      </c>
      <c r="D86" s="58"/>
      <c r="E86" s="82"/>
      <c r="F86" s="203"/>
      <c r="G86" s="85"/>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row>
    <row r="87" spans="2:38" ht="15.75" customHeight="1">
      <c r="B87" s="83"/>
      <c r="C87" s="89" t="s">
        <v>32</v>
      </c>
      <c r="D87" s="90"/>
      <c r="E87" s="91"/>
      <c r="F87" s="203"/>
      <c r="G87" s="85"/>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row>
    <row r="88" spans="2:38" ht="16.5" customHeight="1">
      <c r="B88" s="100"/>
      <c r="C88" s="591"/>
      <c r="D88" s="571"/>
      <c r="E88" s="571"/>
      <c r="F88" s="203"/>
      <c r="G88" s="85"/>
      <c r="H88" s="204"/>
      <c r="I88" s="204"/>
      <c r="J88" s="204"/>
      <c r="K88" s="204"/>
      <c r="L88" s="204"/>
      <c r="M88" s="204"/>
      <c r="N88" s="204"/>
      <c r="O88" s="204"/>
      <c r="P88" s="204"/>
      <c r="Q88" s="204"/>
      <c r="R88" s="204"/>
      <c r="S88" s="204"/>
      <c r="T88" s="204"/>
      <c r="U88" s="204"/>
      <c r="V88" s="204"/>
      <c r="W88" s="204"/>
      <c r="X88" s="204"/>
      <c r="Y88" s="204"/>
      <c r="Z88" s="204"/>
      <c r="AA88" s="204"/>
      <c r="AB88" s="204"/>
      <c r="AC88" s="204"/>
      <c r="AD88" s="204"/>
      <c r="AE88" s="204"/>
      <c r="AF88" s="204"/>
      <c r="AG88" s="204"/>
      <c r="AH88" s="204"/>
      <c r="AI88" s="204"/>
      <c r="AJ88" s="204"/>
      <c r="AK88" s="204"/>
      <c r="AL88" s="204"/>
    </row>
    <row r="89" spans="2:38" ht="15.75" customHeight="1">
      <c r="B89" s="101"/>
      <c r="C89" s="210" t="s">
        <v>107</v>
      </c>
      <c r="D89" s="592" t="str">
        <f>IF(C88="","",IF(VLOOKUP(C88,$A$317:$B$325,2,FALSE)="","Berechnung in ANNEX 2",VLOOKUP(C88,$A$317:$B$325,2,FALSE)))</f>
        <v/>
      </c>
      <c r="E89" s="593"/>
      <c r="F89" s="203"/>
      <c r="G89" s="85"/>
      <c r="H89" s="216"/>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16"/>
      <c r="AJ89" s="216"/>
      <c r="AK89" s="216"/>
      <c r="AL89" s="216"/>
    </row>
    <row r="90" spans="2:38" ht="15.75" customHeight="1" thickBot="1">
      <c r="B90" s="63"/>
      <c r="C90" s="212" t="s">
        <v>138</v>
      </c>
      <c r="D90" s="98"/>
      <c r="E90" s="99" t="s">
        <v>30</v>
      </c>
      <c r="F90" s="213"/>
      <c r="G90" s="85"/>
      <c r="H90" s="262" t="str">
        <f t="shared" ref="H90:AL90" si="23">IF(ISBLANK(G90),"",G90)</f>
        <v/>
      </c>
      <c r="I90" s="262" t="str">
        <f t="shared" si="23"/>
        <v/>
      </c>
      <c r="J90" s="262" t="str">
        <f t="shared" si="23"/>
        <v/>
      </c>
      <c r="K90" s="262" t="str">
        <f t="shared" si="23"/>
        <v/>
      </c>
      <c r="L90" s="262" t="str">
        <f t="shared" si="23"/>
        <v/>
      </c>
      <c r="M90" s="262" t="str">
        <f t="shared" si="23"/>
        <v/>
      </c>
      <c r="N90" s="262" t="str">
        <f t="shared" si="23"/>
        <v/>
      </c>
      <c r="O90" s="262" t="str">
        <f t="shared" si="23"/>
        <v/>
      </c>
      <c r="P90" s="262" t="str">
        <f t="shared" si="23"/>
        <v/>
      </c>
      <c r="Q90" s="262" t="str">
        <f t="shared" si="23"/>
        <v/>
      </c>
      <c r="R90" s="262" t="str">
        <f t="shared" si="23"/>
        <v/>
      </c>
      <c r="S90" s="262" t="str">
        <f t="shared" si="23"/>
        <v/>
      </c>
      <c r="T90" s="262" t="str">
        <f t="shared" si="23"/>
        <v/>
      </c>
      <c r="U90" s="262" t="str">
        <f t="shared" si="23"/>
        <v/>
      </c>
      <c r="V90" s="262" t="str">
        <f t="shared" si="23"/>
        <v/>
      </c>
      <c r="W90" s="262" t="str">
        <f t="shared" si="23"/>
        <v/>
      </c>
      <c r="X90" s="262" t="str">
        <f t="shared" si="23"/>
        <v/>
      </c>
      <c r="Y90" s="262" t="str">
        <f t="shared" si="23"/>
        <v/>
      </c>
      <c r="Z90" s="262" t="str">
        <f t="shared" si="23"/>
        <v/>
      </c>
      <c r="AA90" s="262" t="str">
        <f t="shared" si="23"/>
        <v/>
      </c>
      <c r="AB90" s="262" t="str">
        <f t="shared" si="23"/>
        <v/>
      </c>
      <c r="AC90" s="262" t="str">
        <f t="shared" si="23"/>
        <v/>
      </c>
      <c r="AD90" s="262" t="str">
        <f t="shared" si="23"/>
        <v/>
      </c>
      <c r="AE90" s="262" t="str">
        <f t="shared" si="23"/>
        <v/>
      </c>
      <c r="AF90" s="262" t="str">
        <f t="shared" si="23"/>
        <v/>
      </c>
      <c r="AG90" s="262" t="str">
        <f t="shared" si="23"/>
        <v/>
      </c>
      <c r="AH90" s="262" t="str">
        <f t="shared" si="23"/>
        <v/>
      </c>
      <c r="AI90" s="262" t="str">
        <f t="shared" si="23"/>
        <v/>
      </c>
      <c r="AJ90" s="262" t="str">
        <f t="shared" si="23"/>
        <v/>
      </c>
      <c r="AK90" s="262" t="str">
        <f t="shared" si="23"/>
        <v/>
      </c>
      <c r="AL90" s="262" t="str">
        <f t="shared" si="23"/>
        <v/>
      </c>
    </row>
    <row r="91" spans="2:38" ht="13.5" customHeight="1">
      <c r="B91" s="63"/>
      <c r="F91" s="214"/>
      <c r="G91" s="85"/>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row>
    <row r="92" spans="2:38" ht="15.75" customHeight="1" thickBot="1">
      <c r="B92" s="83"/>
      <c r="C92" s="58" t="s">
        <v>342</v>
      </c>
      <c r="D92" s="58"/>
      <c r="E92" s="82"/>
      <c r="F92" s="203"/>
      <c r="G92" s="85"/>
      <c r="H92" s="204"/>
      <c r="I92" s="204"/>
      <c r="J92" s="204"/>
      <c r="K92" s="204"/>
      <c r="L92" s="204"/>
      <c r="M92" s="204"/>
      <c r="N92" s="204"/>
      <c r="O92" s="204"/>
      <c r="P92" s="204"/>
      <c r="Q92" s="204"/>
      <c r="R92" s="204"/>
      <c r="S92" s="204"/>
      <c r="T92" s="204"/>
      <c r="U92" s="204"/>
      <c r="V92" s="204"/>
      <c r="W92" s="204"/>
      <c r="X92" s="204"/>
      <c r="Y92" s="204"/>
      <c r="Z92" s="204"/>
      <c r="AA92" s="204"/>
      <c r="AB92" s="204"/>
      <c r="AC92" s="204"/>
      <c r="AD92" s="204"/>
      <c r="AE92" s="204"/>
      <c r="AF92" s="204"/>
      <c r="AG92" s="204"/>
      <c r="AH92" s="204"/>
      <c r="AI92" s="204"/>
      <c r="AJ92" s="204"/>
      <c r="AK92" s="204"/>
      <c r="AL92" s="204"/>
    </row>
    <row r="93" spans="2:38" ht="15.75" customHeight="1">
      <c r="B93" s="83"/>
      <c r="C93" s="89" t="s">
        <v>32</v>
      </c>
      <c r="D93" s="90"/>
      <c r="E93" s="91"/>
      <c r="F93" s="203"/>
      <c r="G93" s="85"/>
      <c r="H93" s="204"/>
      <c r="I93" s="204"/>
      <c r="J93" s="204"/>
      <c r="K93" s="204"/>
      <c r="L93" s="204"/>
      <c r="M93" s="204"/>
      <c r="N93" s="204"/>
      <c r="O93" s="204"/>
      <c r="P93" s="204"/>
      <c r="Q93" s="204"/>
      <c r="R93" s="204"/>
      <c r="S93" s="204"/>
      <c r="T93" s="204"/>
      <c r="U93" s="204"/>
      <c r="V93" s="204"/>
      <c r="W93" s="204"/>
      <c r="X93" s="204"/>
      <c r="Y93" s="204"/>
      <c r="Z93" s="204"/>
      <c r="AA93" s="204"/>
      <c r="AB93" s="204"/>
      <c r="AC93" s="204"/>
      <c r="AD93" s="204"/>
      <c r="AE93" s="204"/>
      <c r="AF93" s="204"/>
      <c r="AG93" s="204"/>
      <c r="AH93" s="204"/>
      <c r="AI93" s="204"/>
      <c r="AJ93" s="204"/>
      <c r="AK93" s="204"/>
      <c r="AL93" s="204"/>
    </row>
    <row r="94" spans="2:38" ht="16.5" customHeight="1">
      <c r="B94" s="100"/>
      <c r="C94" s="591"/>
      <c r="D94" s="571"/>
      <c r="E94" s="571"/>
      <c r="F94" s="203"/>
      <c r="G94" s="85"/>
      <c r="H94" s="204"/>
      <c r="I94" s="204"/>
      <c r="J94" s="204"/>
      <c r="K94" s="204"/>
      <c r="L94" s="204"/>
      <c r="M94" s="204"/>
      <c r="N94" s="204"/>
      <c r="O94" s="204"/>
      <c r="P94" s="204"/>
      <c r="Q94" s="204"/>
      <c r="R94" s="204"/>
      <c r="S94" s="204"/>
      <c r="T94" s="204"/>
      <c r="U94" s="204"/>
      <c r="V94" s="204"/>
      <c r="W94" s="204"/>
      <c r="X94" s="204"/>
      <c r="Y94" s="204"/>
      <c r="Z94" s="204"/>
      <c r="AA94" s="204"/>
      <c r="AB94" s="204"/>
      <c r="AC94" s="204"/>
      <c r="AD94" s="204"/>
      <c r="AE94" s="204"/>
      <c r="AF94" s="204"/>
      <c r="AG94" s="204"/>
      <c r="AH94" s="204"/>
      <c r="AI94" s="204"/>
      <c r="AJ94" s="204"/>
      <c r="AK94" s="204"/>
      <c r="AL94" s="204"/>
    </row>
    <row r="95" spans="2:38" ht="15.75" customHeight="1">
      <c r="B95" s="101"/>
      <c r="C95" s="210" t="s">
        <v>107</v>
      </c>
      <c r="D95" s="592" t="str">
        <f>IF(C94="","",IF(VLOOKUP(C94,$A$317:$B$325,2,FALSE)="","Berechnung in ANNEX 2",VLOOKUP(C94,$A$317:$B$325,2,FALSE)))</f>
        <v/>
      </c>
      <c r="E95" s="593"/>
      <c r="F95" s="203"/>
      <c r="G95" s="85"/>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row>
    <row r="96" spans="2:38" ht="15.75" customHeight="1" thickBot="1">
      <c r="B96" s="63"/>
      <c r="C96" s="212" t="s">
        <v>138</v>
      </c>
      <c r="D96" s="98"/>
      <c r="E96" s="99" t="s">
        <v>30</v>
      </c>
      <c r="F96" s="213"/>
      <c r="G96" s="85"/>
      <c r="H96" s="262" t="str">
        <f t="shared" ref="H96:AL96" si="24">IF(ISBLANK(G96),"",G96)</f>
        <v/>
      </c>
      <c r="I96" s="262" t="str">
        <f t="shared" si="24"/>
        <v/>
      </c>
      <c r="J96" s="262" t="str">
        <f t="shared" si="24"/>
        <v/>
      </c>
      <c r="K96" s="262" t="str">
        <f t="shared" si="24"/>
        <v/>
      </c>
      <c r="L96" s="262" t="str">
        <f t="shared" si="24"/>
        <v/>
      </c>
      <c r="M96" s="262" t="str">
        <f t="shared" si="24"/>
        <v/>
      </c>
      <c r="N96" s="262" t="str">
        <f t="shared" si="24"/>
        <v/>
      </c>
      <c r="O96" s="262" t="str">
        <f t="shared" si="24"/>
        <v/>
      </c>
      <c r="P96" s="262" t="str">
        <f t="shared" si="24"/>
        <v/>
      </c>
      <c r="Q96" s="262" t="str">
        <f t="shared" si="24"/>
        <v/>
      </c>
      <c r="R96" s="262" t="str">
        <f t="shared" si="24"/>
        <v/>
      </c>
      <c r="S96" s="262" t="str">
        <f t="shared" si="24"/>
        <v/>
      </c>
      <c r="T96" s="262" t="str">
        <f t="shared" si="24"/>
        <v/>
      </c>
      <c r="U96" s="262" t="str">
        <f t="shared" si="24"/>
        <v/>
      </c>
      <c r="V96" s="262" t="str">
        <f t="shared" si="24"/>
        <v/>
      </c>
      <c r="W96" s="262" t="str">
        <f t="shared" si="24"/>
        <v/>
      </c>
      <c r="X96" s="262" t="str">
        <f t="shared" si="24"/>
        <v/>
      </c>
      <c r="Y96" s="262" t="str">
        <f t="shared" si="24"/>
        <v/>
      </c>
      <c r="Z96" s="262" t="str">
        <f t="shared" si="24"/>
        <v/>
      </c>
      <c r="AA96" s="262" t="str">
        <f t="shared" si="24"/>
        <v/>
      </c>
      <c r="AB96" s="262" t="str">
        <f t="shared" si="24"/>
        <v/>
      </c>
      <c r="AC96" s="262" t="str">
        <f t="shared" si="24"/>
        <v/>
      </c>
      <c r="AD96" s="262" t="str">
        <f t="shared" si="24"/>
        <v/>
      </c>
      <c r="AE96" s="262" t="str">
        <f t="shared" si="24"/>
        <v/>
      </c>
      <c r="AF96" s="262" t="str">
        <f t="shared" si="24"/>
        <v/>
      </c>
      <c r="AG96" s="262" t="str">
        <f t="shared" si="24"/>
        <v/>
      </c>
      <c r="AH96" s="262" t="str">
        <f t="shared" si="24"/>
        <v/>
      </c>
      <c r="AI96" s="262" t="str">
        <f t="shared" si="24"/>
        <v/>
      </c>
      <c r="AJ96" s="262" t="str">
        <f t="shared" si="24"/>
        <v/>
      </c>
      <c r="AK96" s="262" t="str">
        <f t="shared" si="24"/>
        <v/>
      </c>
      <c r="AL96" s="262" t="str">
        <f t="shared" si="24"/>
        <v/>
      </c>
    </row>
    <row r="97" spans="2:38" ht="13.5" customHeight="1">
      <c r="B97" s="63"/>
      <c r="F97" s="214"/>
      <c r="G97" s="85"/>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row>
    <row r="98" spans="2:38" ht="15.75" customHeight="1" thickBot="1">
      <c r="B98" s="63"/>
      <c r="C98" s="58" t="s">
        <v>343</v>
      </c>
      <c r="D98" s="58"/>
      <c r="E98" s="82"/>
      <c r="F98" s="203"/>
      <c r="G98" s="85"/>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row>
    <row r="99" spans="2:38" ht="15.75" customHeight="1">
      <c r="B99" s="63"/>
      <c r="C99" s="89" t="s">
        <v>32</v>
      </c>
      <c r="D99" s="90"/>
      <c r="E99" s="91"/>
      <c r="F99" s="203"/>
      <c r="G99" s="85"/>
      <c r="H99" s="204"/>
      <c r="I99" s="204"/>
      <c r="J99" s="204"/>
      <c r="K99" s="204"/>
      <c r="L99" s="204"/>
      <c r="M99" s="204"/>
      <c r="N99" s="204"/>
      <c r="O99" s="204"/>
      <c r="P99" s="204"/>
      <c r="Q99" s="204"/>
      <c r="R99" s="204"/>
      <c r="S99" s="204"/>
      <c r="T99" s="204"/>
      <c r="U99" s="204"/>
      <c r="V99" s="204"/>
      <c r="W99" s="204"/>
      <c r="X99" s="204"/>
      <c r="Y99" s="204"/>
      <c r="Z99" s="204"/>
      <c r="AA99" s="204"/>
      <c r="AB99" s="204"/>
      <c r="AC99" s="204"/>
      <c r="AD99" s="204"/>
      <c r="AE99" s="204"/>
      <c r="AF99" s="204"/>
      <c r="AG99" s="204"/>
      <c r="AH99" s="204"/>
      <c r="AI99" s="204"/>
      <c r="AJ99" s="204"/>
      <c r="AK99" s="204"/>
      <c r="AL99" s="204"/>
    </row>
    <row r="100" spans="2:38" ht="16.5" customHeight="1">
      <c r="B100" s="63"/>
      <c r="C100" s="591"/>
      <c r="D100" s="571"/>
      <c r="E100" s="571"/>
      <c r="F100" s="203"/>
      <c r="G100" s="85"/>
      <c r="H100" s="217"/>
      <c r="I100" s="217"/>
      <c r="J100" s="217"/>
      <c r="K100" s="217"/>
      <c r="L100" s="217"/>
      <c r="M100" s="217"/>
      <c r="N100" s="217"/>
      <c r="O100" s="217"/>
      <c r="P100" s="217"/>
      <c r="Q100" s="217"/>
      <c r="R100" s="217"/>
      <c r="S100" s="217"/>
      <c r="T100" s="217"/>
      <c r="U100" s="217"/>
      <c r="V100" s="217"/>
      <c r="W100" s="217"/>
      <c r="X100" s="217"/>
      <c r="Y100" s="217"/>
      <c r="Z100" s="217"/>
      <c r="AA100" s="217"/>
      <c r="AB100" s="217"/>
      <c r="AC100" s="217"/>
      <c r="AD100" s="217"/>
      <c r="AE100" s="217"/>
      <c r="AF100" s="217"/>
      <c r="AG100" s="217"/>
      <c r="AH100" s="217"/>
      <c r="AI100" s="217"/>
      <c r="AJ100" s="217"/>
      <c r="AK100" s="217"/>
      <c r="AL100" s="217"/>
    </row>
    <row r="101" spans="2:38" ht="15.75" customHeight="1">
      <c r="B101" s="63"/>
      <c r="C101" s="210" t="s">
        <v>107</v>
      </c>
      <c r="D101" s="592" t="str">
        <f>IF(C100="","",IF(VLOOKUP(C100,$A$317:$B$325,2,FALSE)="","Berechnung in ANNEX 2",VLOOKUP(C100,$A$317:$B$325,2,FALSE)))</f>
        <v/>
      </c>
      <c r="E101" s="593"/>
      <c r="F101" s="203"/>
      <c r="G101" s="85"/>
      <c r="H101" s="216"/>
      <c r="I101" s="216"/>
      <c r="J101" s="216"/>
      <c r="K101" s="216"/>
      <c r="L101" s="216"/>
      <c r="M101" s="216"/>
      <c r="N101" s="216"/>
      <c r="O101" s="216"/>
      <c r="P101" s="216"/>
      <c r="Q101" s="216"/>
      <c r="R101" s="216"/>
      <c r="S101" s="216"/>
      <c r="T101" s="216"/>
      <c r="U101" s="216"/>
      <c r="V101" s="216"/>
      <c r="W101" s="216"/>
      <c r="X101" s="216"/>
      <c r="Y101" s="216"/>
      <c r="Z101" s="216"/>
      <c r="AA101" s="216"/>
      <c r="AB101" s="216"/>
      <c r="AC101" s="216"/>
      <c r="AD101" s="216"/>
      <c r="AE101" s="216"/>
      <c r="AF101" s="216"/>
      <c r="AG101" s="216"/>
      <c r="AH101" s="216"/>
      <c r="AI101" s="216"/>
      <c r="AJ101" s="216"/>
      <c r="AK101" s="216"/>
      <c r="AL101" s="216"/>
    </row>
    <row r="102" spans="2:38" ht="15.75" customHeight="1" thickBot="1">
      <c r="B102" s="114"/>
      <c r="C102" s="212" t="s">
        <v>138</v>
      </c>
      <c r="D102" s="98"/>
      <c r="E102" s="99" t="s">
        <v>30</v>
      </c>
      <c r="F102" s="213"/>
      <c r="G102" s="85"/>
      <c r="H102" s="262" t="str">
        <f t="shared" ref="H102:AL102" si="25">IF(ISBLANK(G102),"",G102)</f>
        <v/>
      </c>
      <c r="I102" s="262" t="str">
        <f t="shared" si="25"/>
        <v/>
      </c>
      <c r="J102" s="262" t="str">
        <f t="shared" si="25"/>
        <v/>
      </c>
      <c r="K102" s="262" t="str">
        <f t="shared" si="25"/>
        <v/>
      </c>
      <c r="L102" s="262" t="str">
        <f t="shared" si="25"/>
        <v/>
      </c>
      <c r="M102" s="262" t="str">
        <f t="shared" si="25"/>
        <v/>
      </c>
      <c r="N102" s="262" t="str">
        <f t="shared" si="25"/>
        <v/>
      </c>
      <c r="O102" s="262" t="str">
        <f t="shared" si="25"/>
        <v/>
      </c>
      <c r="P102" s="262" t="str">
        <f t="shared" si="25"/>
        <v/>
      </c>
      <c r="Q102" s="262" t="str">
        <f t="shared" si="25"/>
        <v/>
      </c>
      <c r="R102" s="262" t="str">
        <f t="shared" si="25"/>
        <v/>
      </c>
      <c r="S102" s="262" t="str">
        <f t="shared" si="25"/>
        <v/>
      </c>
      <c r="T102" s="262" t="str">
        <f t="shared" si="25"/>
        <v/>
      </c>
      <c r="U102" s="262" t="str">
        <f t="shared" si="25"/>
        <v/>
      </c>
      <c r="V102" s="262" t="str">
        <f t="shared" si="25"/>
        <v/>
      </c>
      <c r="W102" s="262" t="str">
        <f t="shared" si="25"/>
        <v/>
      </c>
      <c r="X102" s="262" t="str">
        <f t="shared" si="25"/>
        <v/>
      </c>
      <c r="Y102" s="262" t="str">
        <f t="shared" si="25"/>
        <v/>
      </c>
      <c r="Z102" s="262" t="str">
        <f t="shared" si="25"/>
        <v/>
      </c>
      <c r="AA102" s="262" t="str">
        <f t="shared" si="25"/>
        <v/>
      </c>
      <c r="AB102" s="262" t="str">
        <f t="shared" si="25"/>
        <v/>
      </c>
      <c r="AC102" s="262" t="str">
        <f t="shared" si="25"/>
        <v/>
      </c>
      <c r="AD102" s="262" t="str">
        <f t="shared" si="25"/>
        <v/>
      </c>
      <c r="AE102" s="262" t="str">
        <f t="shared" si="25"/>
        <v/>
      </c>
      <c r="AF102" s="262" t="str">
        <f t="shared" si="25"/>
        <v/>
      </c>
      <c r="AG102" s="262" t="str">
        <f t="shared" si="25"/>
        <v/>
      </c>
      <c r="AH102" s="262" t="str">
        <f t="shared" si="25"/>
        <v/>
      </c>
      <c r="AI102" s="262" t="str">
        <f t="shared" si="25"/>
        <v/>
      </c>
      <c r="AJ102" s="262" t="str">
        <f t="shared" si="25"/>
        <v/>
      </c>
      <c r="AK102" s="262" t="str">
        <f t="shared" si="25"/>
        <v/>
      </c>
      <c r="AL102" s="262" t="str">
        <f t="shared" si="25"/>
        <v/>
      </c>
    </row>
    <row r="103" spans="2:38" ht="13.8" thickBot="1">
      <c r="C103" s="33"/>
      <c r="D103" s="33"/>
      <c r="E103" s="33"/>
      <c r="F103" s="214"/>
      <c r="G103" s="85"/>
      <c r="H103" s="204"/>
      <c r="I103" s="204"/>
      <c r="J103" s="204"/>
      <c r="K103" s="204"/>
      <c r="L103" s="204"/>
      <c r="M103" s="204"/>
      <c r="N103" s="204"/>
      <c r="O103" s="204"/>
      <c r="P103" s="204"/>
      <c r="Q103" s="204"/>
      <c r="R103" s="204"/>
      <c r="S103" s="204"/>
      <c r="T103" s="204"/>
      <c r="U103" s="204"/>
      <c r="V103" s="204"/>
      <c r="W103" s="204"/>
      <c r="X103" s="204"/>
      <c r="Y103" s="204"/>
      <c r="Z103" s="204"/>
      <c r="AA103" s="204"/>
      <c r="AB103" s="204"/>
      <c r="AC103" s="204"/>
      <c r="AD103" s="204"/>
      <c r="AE103" s="204"/>
      <c r="AF103" s="204"/>
      <c r="AG103" s="204"/>
      <c r="AH103" s="204"/>
      <c r="AI103" s="204"/>
      <c r="AJ103" s="204"/>
      <c r="AK103" s="204"/>
      <c r="AL103" s="204"/>
    </row>
    <row r="104" spans="2:38" ht="18.75" customHeight="1" thickBot="1">
      <c r="B104" s="594" t="s">
        <v>139</v>
      </c>
      <c r="C104" s="595"/>
      <c r="D104" s="80"/>
      <c r="E104" s="81"/>
      <c r="F104" s="203"/>
      <c r="G104" s="85"/>
      <c r="H104" s="204"/>
      <c r="I104" s="204"/>
      <c r="J104" s="204"/>
      <c r="K104" s="204"/>
      <c r="L104" s="204"/>
      <c r="M104" s="204"/>
      <c r="N104" s="204"/>
      <c r="O104" s="204"/>
      <c r="P104" s="204"/>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4"/>
      <c r="AL104" s="204"/>
    </row>
    <row r="105" spans="2:38" ht="18.75" customHeight="1">
      <c r="B105" s="154"/>
      <c r="C105" s="155"/>
      <c r="D105" s="156"/>
      <c r="E105" s="156"/>
      <c r="F105" s="203"/>
      <c r="G105" s="85"/>
      <c r="H105" s="204"/>
      <c r="I105" s="204"/>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row>
    <row r="106" spans="2:38" ht="12.6" customHeight="1">
      <c r="B106" s="115" t="s">
        <v>36</v>
      </c>
      <c r="C106" s="610" t="s">
        <v>391</v>
      </c>
      <c r="D106" s="610"/>
      <c r="E106" s="610"/>
      <c r="F106" s="203"/>
      <c r="G106" s="85"/>
      <c r="H106" s="204"/>
      <c r="I106" s="204"/>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row>
    <row r="107" spans="2:38" ht="15.75" customHeight="1">
      <c r="B107" s="83"/>
      <c r="C107" s="33"/>
      <c r="D107" s="58"/>
      <c r="E107" s="82"/>
      <c r="F107" s="203"/>
      <c r="G107" s="85"/>
      <c r="H107" s="204"/>
      <c r="I107" s="204"/>
      <c r="J107" s="204"/>
      <c r="K107" s="204"/>
      <c r="L107" s="204"/>
      <c r="M107" s="204"/>
      <c r="N107" s="204"/>
      <c r="O107" s="204"/>
      <c r="P107" s="204"/>
      <c r="Q107" s="204"/>
      <c r="R107" s="204"/>
      <c r="S107" s="204"/>
      <c r="T107" s="204"/>
      <c r="U107" s="204"/>
      <c r="V107" s="204"/>
      <c r="W107" s="204"/>
      <c r="X107" s="204"/>
      <c r="Y107" s="204"/>
      <c r="Z107" s="204"/>
      <c r="AA107" s="204"/>
      <c r="AB107" s="204"/>
      <c r="AC107" s="204"/>
      <c r="AD107" s="204"/>
      <c r="AE107" s="204"/>
      <c r="AF107" s="204"/>
      <c r="AG107" s="204"/>
      <c r="AH107" s="204"/>
      <c r="AI107" s="204"/>
      <c r="AJ107" s="204"/>
      <c r="AK107" s="204"/>
      <c r="AL107" s="204"/>
    </row>
    <row r="108" spans="2:38" ht="15.75" customHeight="1">
      <c r="B108" s="83" t="s">
        <v>268</v>
      </c>
      <c r="C108" s="33"/>
      <c r="D108" s="58"/>
      <c r="E108" s="82"/>
      <c r="F108" s="203"/>
      <c r="G108" s="85"/>
      <c r="H108" s="204"/>
      <c r="I108" s="204"/>
      <c r="J108" s="204"/>
      <c r="K108" s="204"/>
      <c r="L108" s="204"/>
      <c r="M108" s="204"/>
      <c r="N108" s="204"/>
      <c r="O108" s="204"/>
      <c r="P108" s="204"/>
      <c r="Q108" s="204"/>
      <c r="R108" s="204"/>
      <c r="S108" s="204"/>
      <c r="T108" s="204"/>
      <c r="U108" s="204"/>
      <c r="V108" s="204"/>
      <c r="W108" s="204"/>
      <c r="X108" s="204"/>
      <c r="Y108" s="204"/>
      <c r="Z108" s="204"/>
      <c r="AA108" s="204"/>
      <c r="AB108" s="204"/>
      <c r="AC108" s="204"/>
      <c r="AD108" s="204"/>
      <c r="AE108" s="204"/>
      <c r="AF108" s="204"/>
      <c r="AG108" s="204"/>
      <c r="AH108" s="204"/>
      <c r="AI108" s="204"/>
      <c r="AJ108" s="204"/>
      <c r="AK108" s="204"/>
      <c r="AL108" s="204"/>
    </row>
    <row r="109" spans="2:38" ht="15.75" customHeight="1">
      <c r="B109" s="83"/>
      <c r="C109" s="33"/>
      <c r="D109" s="58"/>
      <c r="E109" s="82"/>
      <c r="F109" s="203"/>
      <c r="G109" s="85"/>
      <c r="H109" s="204"/>
      <c r="I109" s="204"/>
      <c r="J109" s="204"/>
      <c r="K109" s="204"/>
      <c r="L109" s="204"/>
      <c r="M109" s="204"/>
      <c r="N109" s="204"/>
      <c r="O109" s="204"/>
      <c r="P109" s="204"/>
      <c r="Q109" s="204"/>
      <c r="R109" s="204"/>
      <c r="S109" s="204"/>
      <c r="T109" s="204"/>
      <c r="U109" s="204"/>
      <c r="V109" s="204"/>
      <c r="W109" s="204"/>
      <c r="X109" s="204"/>
      <c r="Y109" s="204"/>
      <c r="Z109" s="204"/>
      <c r="AA109" s="204"/>
      <c r="AB109" s="204"/>
      <c r="AC109" s="204"/>
      <c r="AD109" s="204"/>
      <c r="AE109" s="204"/>
      <c r="AF109" s="204"/>
      <c r="AG109" s="204"/>
      <c r="AH109" s="204"/>
      <c r="AI109" s="204"/>
      <c r="AJ109" s="204"/>
      <c r="AK109" s="204"/>
      <c r="AL109" s="204"/>
    </row>
    <row r="110" spans="2:38" s="60" customFormat="1" ht="15.75" customHeight="1" thickBot="1">
      <c r="B110" s="86"/>
      <c r="C110" s="58" t="s">
        <v>140</v>
      </c>
      <c r="D110" s="58"/>
      <c r="E110" s="58"/>
      <c r="F110" s="206"/>
      <c r="G110" s="85"/>
      <c r="H110" s="204"/>
      <c r="I110" s="204"/>
      <c r="J110" s="204"/>
      <c r="K110" s="204"/>
      <c r="L110" s="204"/>
      <c r="M110" s="204"/>
      <c r="N110" s="204"/>
      <c r="O110" s="204"/>
      <c r="P110" s="204"/>
      <c r="Q110" s="204"/>
      <c r="R110" s="204"/>
      <c r="S110" s="204"/>
      <c r="T110" s="204"/>
      <c r="U110" s="204"/>
      <c r="V110" s="204"/>
      <c r="W110" s="204"/>
      <c r="X110" s="204"/>
      <c r="Y110" s="204"/>
      <c r="Z110" s="204"/>
      <c r="AA110" s="204"/>
      <c r="AB110" s="204"/>
      <c r="AC110" s="204"/>
      <c r="AD110" s="204"/>
      <c r="AE110" s="204"/>
      <c r="AF110" s="204"/>
      <c r="AG110" s="204"/>
      <c r="AH110" s="204"/>
      <c r="AI110" s="204"/>
      <c r="AJ110" s="204"/>
      <c r="AK110" s="204"/>
      <c r="AL110" s="204"/>
    </row>
    <row r="111" spans="2:38" ht="15.75" customHeight="1">
      <c r="B111" s="83"/>
      <c r="C111" s="89" t="s">
        <v>32</v>
      </c>
      <c r="D111" s="90"/>
      <c r="E111" s="91"/>
      <c r="F111" s="203"/>
      <c r="G111" s="85"/>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row>
    <row r="112" spans="2:38" ht="16.5" customHeight="1">
      <c r="B112" s="83"/>
      <c r="C112" s="629" t="str">
        <f>IF('TEIL 1 Zustandsermittlung'!C78="","",'TEIL 1 Zustandsermittlung'!C78)</f>
        <v/>
      </c>
      <c r="D112" s="630"/>
      <c r="E112" s="631"/>
      <c r="F112" s="203"/>
      <c r="G112" s="85"/>
      <c r="H112" s="204"/>
      <c r="I112" s="204"/>
      <c r="J112" s="204"/>
      <c r="K112" s="204"/>
      <c r="L112" s="204"/>
      <c r="M112" s="204"/>
      <c r="N112" s="204"/>
      <c r="O112" s="204"/>
      <c r="P112" s="204"/>
      <c r="Q112" s="204"/>
      <c r="R112" s="204"/>
      <c r="S112" s="204"/>
      <c r="T112" s="204"/>
      <c r="U112" s="204"/>
      <c r="V112" s="204"/>
      <c r="W112" s="204"/>
      <c r="X112" s="204"/>
      <c r="Y112" s="204"/>
      <c r="Z112" s="204"/>
      <c r="AA112" s="204"/>
      <c r="AB112" s="204"/>
      <c r="AC112" s="204"/>
      <c r="AD112" s="204"/>
      <c r="AE112" s="204"/>
      <c r="AF112" s="204"/>
      <c r="AG112" s="204"/>
      <c r="AH112" s="204"/>
      <c r="AI112" s="204"/>
      <c r="AJ112" s="204"/>
      <c r="AK112" s="204"/>
      <c r="AL112" s="204"/>
    </row>
    <row r="113" spans="2:38" ht="15.75" customHeight="1">
      <c r="B113" s="83"/>
      <c r="C113" s="210" t="s">
        <v>107</v>
      </c>
      <c r="D113" s="592" t="str">
        <f>IF('TEIL 1 Zustandsermittlung'!D79="","",'TEIL 1 Zustandsermittlung'!D79)</f>
        <v/>
      </c>
      <c r="E113" s="593"/>
      <c r="F113" s="203"/>
      <c r="G113" s="117"/>
      <c r="H113" s="216"/>
      <c r="I113" s="216"/>
      <c r="J113" s="216"/>
      <c r="K113" s="216"/>
      <c r="L113" s="216"/>
      <c r="M113" s="216"/>
      <c r="N113" s="216"/>
      <c r="O113" s="216"/>
      <c r="P113" s="216"/>
      <c r="Q113" s="216"/>
      <c r="R113" s="216"/>
      <c r="S113" s="216"/>
      <c r="T113" s="216"/>
      <c r="U113" s="216"/>
      <c r="V113" s="216"/>
      <c r="W113" s="216"/>
      <c r="X113" s="216"/>
      <c r="Y113" s="216"/>
      <c r="Z113" s="216"/>
      <c r="AA113" s="216"/>
      <c r="AB113" s="216"/>
      <c r="AC113" s="216"/>
      <c r="AD113" s="216"/>
      <c r="AE113" s="216"/>
      <c r="AF113" s="216"/>
      <c r="AG113" s="216"/>
      <c r="AH113" s="216"/>
      <c r="AI113" s="216"/>
      <c r="AJ113" s="216"/>
      <c r="AK113" s="216"/>
      <c r="AL113" s="216"/>
    </row>
    <row r="114" spans="2:38" ht="15.75" customHeight="1" thickBot="1">
      <c r="B114" s="83"/>
      <c r="C114" s="212" t="s">
        <v>138</v>
      </c>
      <c r="D114" s="98"/>
      <c r="E114" s="99" t="s">
        <v>30</v>
      </c>
      <c r="F114" s="213"/>
      <c r="G114" s="113" t="str">
        <f>IF('TEIL 1 Zustandsermittlung'!H80="","",'TEIL 1 Zustandsermittlung'!H80)</f>
        <v/>
      </c>
      <c r="H114" s="262" t="str">
        <f t="shared" ref="H114:AL114" si="26">IF(ISBLANK(G114),"",G114)</f>
        <v/>
      </c>
      <c r="I114" s="262" t="str">
        <f t="shared" si="26"/>
        <v/>
      </c>
      <c r="J114" s="262" t="str">
        <f t="shared" si="26"/>
        <v/>
      </c>
      <c r="K114" s="262" t="str">
        <f t="shared" si="26"/>
        <v/>
      </c>
      <c r="L114" s="262" t="str">
        <f t="shared" si="26"/>
        <v/>
      </c>
      <c r="M114" s="262" t="str">
        <f t="shared" si="26"/>
        <v/>
      </c>
      <c r="N114" s="262" t="str">
        <f t="shared" si="26"/>
        <v/>
      </c>
      <c r="O114" s="262" t="str">
        <f t="shared" si="26"/>
        <v/>
      </c>
      <c r="P114" s="262" t="str">
        <f t="shared" si="26"/>
        <v/>
      </c>
      <c r="Q114" s="262" t="str">
        <f t="shared" si="26"/>
        <v/>
      </c>
      <c r="R114" s="262" t="str">
        <f t="shared" si="26"/>
        <v/>
      </c>
      <c r="S114" s="262" t="str">
        <f t="shared" si="26"/>
        <v/>
      </c>
      <c r="T114" s="262" t="str">
        <f t="shared" si="26"/>
        <v/>
      </c>
      <c r="U114" s="262" t="str">
        <f t="shared" si="26"/>
        <v/>
      </c>
      <c r="V114" s="262" t="str">
        <f t="shared" si="26"/>
        <v/>
      </c>
      <c r="W114" s="262" t="str">
        <f t="shared" si="26"/>
        <v/>
      </c>
      <c r="X114" s="262" t="str">
        <f t="shared" si="26"/>
        <v/>
      </c>
      <c r="Y114" s="262" t="str">
        <f t="shared" si="26"/>
        <v/>
      </c>
      <c r="Z114" s="262" t="str">
        <f t="shared" si="26"/>
        <v/>
      </c>
      <c r="AA114" s="262" t="str">
        <f t="shared" si="26"/>
        <v/>
      </c>
      <c r="AB114" s="262" t="str">
        <f t="shared" si="26"/>
        <v/>
      </c>
      <c r="AC114" s="262" t="str">
        <f t="shared" si="26"/>
        <v/>
      </c>
      <c r="AD114" s="262" t="str">
        <f t="shared" si="26"/>
        <v/>
      </c>
      <c r="AE114" s="262" t="str">
        <f t="shared" si="26"/>
        <v/>
      </c>
      <c r="AF114" s="262" t="str">
        <f t="shared" si="26"/>
        <v/>
      </c>
      <c r="AG114" s="262" t="str">
        <f t="shared" si="26"/>
        <v/>
      </c>
      <c r="AH114" s="262" t="str">
        <f t="shared" si="26"/>
        <v/>
      </c>
      <c r="AI114" s="262" t="str">
        <f t="shared" si="26"/>
        <v/>
      </c>
      <c r="AJ114" s="262" t="str">
        <f t="shared" si="26"/>
        <v/>
      </c>
      <c r="AK114" s="262" t="str">
        <f t="shared" si="26"/>
        <v/>
      </c>
      <c r="AL114" s="262" t="str">
        <f t="shared" si="26"/>
        <v/>
      </c>
    </row>
    <row r="115" spans="2:38" ht="15.75" customHeight="1">
      <c r="B115" s="83"/>
      <c r="C115" s="33"/>
      <c r="D115" s="58"/>
      <c r="E115" s="82"/>
      <c r="F115" s="203"/>
      <c r="G115" s="85"/>
      <c r="H115" s="204"/>
      <c r="I115" s="204"/>
      <c r="J115" s="204"/>
      <c r="K115" s="204"/>
      <c r="L115" s="204"/>
      <c r="M115" s="204"/>
      <c r="N115" s="204"/>
      <c r="O115" s="204"/>
      <c r="P115" s="204"/>
      <c r="Q115" s="204"/>
      <c r="R115" s="204"/>
      <c r="S115" s="204"/>
      <c r="T115" s="204"/>
      <c r="U115" s="204"/>
      <c r="V115" s="204"/>
      <c r="W115" s="204"/>
      <c r="X115" s="204"/>
      <c r="Y115" s="204"/>
      <c r="Z115" s="204"/>
      <c r="AA115" s="204"/>
      <c r="AB115" s="204"/>
      <c r="AC115" s="204"/>
      <c r="AD115" s="204"/>
      <c r="AE115" s="204"/>
      <c r="AF115" s="204"/>
      <c r="AG115" s="204"/>
      <c r="AH115" s="204"/>
      <c r="AI115" s="204"/>
      <c r="AJ115" s="204"/>
      <c r="AK115" s="204"/>
      <c r="AL115" s="204"/>
    </row>
    <row r="116" spans="2:38" s="60" customFormat="1" ht="15.75" customHeight="1" thickBot="1">
      <c r="B116" s="86"/>
      <c r="C116" s="58" t="s">
        <v>141</v>
      </c>
      <c r="D116" s="58"/>
      <c r="E116" s="58"/>
      <c r="F116" s="206"/>
      <c r="G116" s="88"/>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row>
    <row r="117" spans="2:38" ht="15.75" customHeight="1">
      <c r="B117" s="83"/>
      <c r="C117" s="89" t="s">
        <v>32</v>
      </c>
      <c r="D117" s="90"/>
      <c r="E117" s="91"/>
      <c r="F117" s="203"/>
      <c r="G117" s="85"/>
      <c r="H117" s="204"/>
      <c r="I117" s="204"/>
      <c r="J117" s="204"/>
      <c r="K117" s="204"/>
      <c r="L117" s="204"/>
      <c r="M117" s="204"/>
      <c r="N117" s="204"/>
      <c r="O117" s="204"/>
      <c r="P117" s="204"/>
      <c r="Q117" s="204"/>
      <c r="R117" s="204"/>
      <c r="S117" s="204"/>
      <c r="T117" s="204"/>
      <c r="U117" s="204"/>
      <c r="V117" s="204"/>
      <c r="W117" s="204"/>
      <c r="X117" s="204"/>
      <c r="Y117" s="204"/>
      <c r="Z117" s="204"/>
      <c r="AA117" s="204"/>
      <c r="AB117" s="204"/>
      <c r="AC117" s="204"/>
      <c r="AD117" s="204"/>
      <c r="AE117" s="204"/>
      <c r="AF117" s="204"/>
      <c r="AG117" s="204"/>
      <c r="AH117" s="204"/>
      <c r="AI117" s="204"/>
      <c r="AJ117" s="204"/>
      <c r="AK117" s="204"/>
      <c r="AL117" s="204"/>
    </row>
    <row r="118" spans="2:38" ht="16.5" customHeight="1">
      <c r="B118" s="83"/>
      <c r="C118" s="629" t="str">
        <f>IF('TEIL 1 Zustandsermittlung'!C84="","",'TEIL 1 Zustandsermittlung'!C84)</f>
        <v/>
      </c>
      <c r="D118" s="630"/>
      <c r="E118" s="631"/>
      <c r="F118" s="203"/>
      <c r="G118" s="85"/>
      <c r="H118" s="204"/>
      <c r="I118" s="204"/>
      <c r="J118" s="204"/>
      <c r="K118" s="204"/>
      <c r="L118" s="204"/>
      <c r="M118" s="204"/>
      <c r="N118" s="204"/>
      <c r="O118" s="204"/>
      <c r="P118" s="204"/>
      <c r="Q118" s="204"/>
      <c r="R118" s="204"/>
      <c r="S118" s="204"/>
      <c r="T118" s="204"/>
      <c r="U118" s="204"/>
      <c r="V118" s="204"/>
      <c r="W118" s="204"/>
      <c r="X118" s="204"/>
      <c r="Y118" s="204"/>
      <c r="Z118" s="204"/>
      <c r="AA118" s="204"/>
      <c r="AB118" s="204"/>
      <c r="AC118" s="204"/>
      <c r="AD118" s="204"/>
      <c r="AE118" s="204"/>
      <c r="AF118" s="204"/>
      <c r="AG118" s="204"/>
      <c r="AH118" s="204"/>
      <c r="AI118" s="204"/>
      <c r="AJ118" s="204"/>
      <c r="AK118" s="204"/>
      <c r="AL118" s="204"/>
    </row>
    <row r="119" spans="2:38" ht="15.75" customHeight="1">
      <c r="B119" s="83"/>
      <c r="C119" s="210" t="s">
        <v>107</v>
      </c>
      <c r="D119" s="592" t="str">
        <f>IF('TEIL 1 Zustandsermittlung'!D85="","",'TEIL 1 Zustandsermittlung'!D85)</f>
        <v/>
      </c>
      <c r="E119" s="593"/>
      <c r="F119" s="203"/>
      <c r="G119" s="117"/>
      <c r="H119" s="216"/>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16"/>
      <c r="AJ119" s="216"/>
      <c r="AK119" s="216"/>
      <c r="AL119" s="216"/>
    </row>
    <row r="120" spans="2:38" ht="15.75" customHeight="1" thickBot="1">
      <c r="B120" s="83"/>
      <c r="C120" s="212" t="s">
        <v>138</v>
      </c>
      <c r="D120" s="98"/>
      <c r="E120" s="99" t="s">
        <v>30</v>
      </c>
      <c r="F120" s="213"/>
      <c r="G120" s="113" t="str">
        <f>IF('TEIL 1 Zustandsermittlung'!H86="","",'TEIL 1 Zustandsermittlung'!H86)</f>
        <v/>
      </c>
      <c r="H120" s="262" t="str">
        <f t="shared" ref="H120:AL120" si="27">IF(ISBLANK(G120),"",G120)</f>
        <v/>
      </c>
      <c r="I120" s="262" t="str">
        <f t="shared" si="27"/>
        <v/>
      </c>
      <c r="J120" s="262" t="str">
        <f t="shared" si="27"/>
        <v/>
      </c>
      <c r="K120" s="262" t="str">
        <f t="shared" si="27"/>
        <v/>
      </c>
      <c r="L120" s="262" t="str">
        <f t="shared" si="27"/>
        <v/>
      </c>
      <c r="M120" s="262" t="str">
        <f t="shared" si="27"/>
        <v/>
      </c>
      <c r="N120" s="262" t="str">
        <f t="shared" si="27"/>
        <v/>
      </c>
      <c r="O120" s="262" t="str">
        <f t="shared" si="27"/>
        <v/>
      </c>
      <c r="P120" s="262" t="str">
        <f t="shared" si="27"/>
        <v/>
      </c>
      <c r="Q120" s="262" t="str">
        <f t="shared" si="27"/>
        <v/>
      </c>
      <c r="R120" s="262" t="str">
        <f t="shared" si="27"/>
        <v/>
      </c>
      <c r="S120" s="262" t="str">
        <f t="shared" si="27"/>
        <v/>
      </c>
      <c r="T120" s="262" t="str">
        <f t="shared" si="27"/>
        <v/>
      </c>
      <c r="U120" s="262" t="str">
        <f t="shared" si="27"/>
        <v/>
      </c>
      <c r="V120" s="262" t="str">
        <f t="shared" si="27"/>
        <v/>
      </c>
      <c r="W120" s="262" t="str">
        <f t="shared" si="27"/>
        <v/>
      </c>
      <c r="X120" s="262" t="str">
        <f t="shared" si="27"/>
        <v/>
      </c>
      <c r="Y120" s="262" t="str">
        <f t="shared" si="27"/>
        <v/>
      </c>
      <c r="Z120" s="262" t="str">
        <f t="shared" si="27"/>
        <v/>
      </c>
      <c r="AA120" s="262" t="str">
        <f t="shared" si="27"/>
        <v/>
      </c>
      <c r="AB120" s="262" t="str">
        <f t="shared" si="27"/>
        <v/>
      </c>
      <c r="AC120" s="262" t="str">
        <f t="shared" si="27"/>
        <v/>
      </c>
      <c r="AD120" s="262" t="str">
        <f t="shared" si="27"/>
        <v/>
      </c>
      <c r="AE120" s="262" t="str">
        <f t="shared" si="27"/>
        <v/>
      </c>
      <c r="AF120" s="262" t="str">
        <f t="shared" si="27"/>
        <v/>
      </c>
      <c r="AG120" s="262" t="str">
        <f t="shared" si="27"/>
        <v/>
      </c>
      <c r="AH120" s="262" t="str">
        <f t="shared" si="27"/>
        <v/>
      </c>
      <c r="AI120" s="262" t="str">
        <f t="shared" si="27"/>
        <v/>
      </c>
      <c r="AJ120" s="262" t="str">
        <f t="shared" si="27"/>
        <v/>
      </c>
      <c r="AK120" s="262" t="str">
        <f t="shared" si="27"/>
        <v/>
      </c>
      <c r="AL120" s="262" t="str">
        <f t="shared" si="27"/>
        <v/>
      </c>
    </row>
    <row r="121" spans="2:38" ht="15.75" customHeight="1">
      <c r="B121" s="83"/>
      <c r="C121" s="33"/>
      <c r="D121" s="58"/>
      <c r="E121" s="82"/>
      <c r="F121" s="203"/>
      <c r="G121" s="85"/>
      <c r="H121" s="204"/>
      <c r="I121" s="204"/>
      <c r="J121" s="204"/>
      <c r="K121" s="204"/>
      <c r="L121" s="204"/>
      <c r="M121" s="204"/>
      <c r="N121" s="204"/>
      <c r="O121" s="204"/>
      <c r="P121" s="204"/>
      <c r="Q121" s="204"/>
      <c r="R121" s="204"/>
      <c r="S121" s="204"/>
      <c r="T121" s="204"/>
      <c r="U121" s="204"/>
      <c r="V121" s="204"/>
      <c r="W121" s="204"/>
      <c r="X121" s="204"/>
      <c r="Y121" s="204"/>
      <c r="Z121" s="204"/>
      <c r="AA121" s="204"/>
      <c r="AB121" s="204"/>
      <c r="AC121" s="204"/>
      <c r="AD121" s="204"/>
      <c r="AE121" s="204"/>
      <c r="AF121" s="204"/>
      <c r="AG121" s="204"/>
      <c r="AH121" s="204"/>
      <c r="AI121" s="204"/>
      <c r="AJ121" s="204"/>
      <c r="AK121" s="204"/>
      <c r="AL121" s="204"/>
    </row>
    <row r="122" spans="2:38" s="60" customFormat="1" ht="15.75" customHeight="1" thickBot="1">
      <c r="B122" s="86"/>
      <c r="C122" s="58" t="s">
        <v>142</v>
      </c>
      <c r="D122" s="58"/>
      <c r="E122" s="58"/>
      <c r="F122" s="206"/>
      <c r="G122" s="88"/>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row>
    <row r="123" spans="2:38" ht="15.75" customHeight="1">
      <c r="B123" s="83"/>
      <c r="C123" s="89" t="s">
        <v>32</v>
      </c>
      <c r="D123" s="90"/>
      <c r="E123" s="91"/>
      <c r="F123" s="203"/>
      <c r="G123" s="85"/>
      <c r="H123" s="204"/>
      <c r="I123" s="204"/>
      <c r="J123" s="204"/>
      <c r="K123" s="204"/>
      <c r="L123" s="204"/>
      <c r="M123" s="204"/>
      <c r="N123" s="204"/>
      <c r="O123" s="204"/>
      <c r="P123" s="204"/>
      <c r="Q123" s="204"/>
      <c r="R123" s="204"/>
      <c r="S123" s="204"/>
      <c r="T123" s="204"/>
      <c r="U123" s="204"/>
      <c r="V123" s="204"/>
      <c r="W123" s="204"/>
      <c r="X123" s="204"/>
      <c r="Y123" s="204"/>
      <c r="Z123" s="204"/>
      <c r="AA123" s="204"/>
      <c r="AB123" s="204"/>
      <c r="AC123" s="204"/>
      <c r="AD123" s="204"/>
      <c r="AE123" s="204"/>
      <c r="AF123" s="204"/>
      <c r="AG123" s="204"/>
      <c r="AH123" s="204"/>
      <c r="AI123" s="204"/>
      <c r="AJ123" s="204"/>
      <c r="AK123" s="204"/>
      <c r="AL123" s="204"/>
    </row>
    <row r="124" spans="2:38" ht="16.5" customHeight="1">
      <c r="B124" s="83"/>
      <c r="C124" s="629" t="str">
        <f>IF('TEIL 1 Zustandsermittlung'!C90="","",'TEIL 1 Zustandsermittlung'!C90)</f>
        <v/>
      </c>
      <c r="D124" s="630"/>
      <c r="E124" s="631"/>
      <c r="F124" s="203"/>
      <c r="G124" s="85"/>
      <c r="H124" s="204"/>
      <c r="I124" s="204"/>
      <c r="J124" s="204"/>
      <c r="K124" s="204"/>
      <c r="L124" s="204"/>
      <c r="M124" s="204"/>
      <c r="N124" s="204"/>
      <c r="O124" s="204"/>
      <c r="P124" s="204"/>
      <c r="Q124" s="204"/>
      <c r="R124" s="204"/>
      <c r="S124" s="204"/>
      <c r="T124" s="204"/>
      <c r="U124" s="204"/>
      <c r="V124" s="204"/>
      <c r="W124" s="204"/>
      <c r="X124" s="204"/>
      <c r="Y124" s="204"/>
      <c r="Z124" s="204"/>
      <c r="AA124" s="204"/>
      <c r="AB124" s="204"/>
      <c r="AC124" s="204"/>
      <c r="AD124" s="204"/>
      <c r="AE124" s="204"/>
      <c r="AF124" s="204"/>
      <c r="AG124" s="204"/>
      <c r="AH124" s="204"/>
      <c r="AI124" s="204"/>
      <c r="AJ124" s="204"/>
      <c r="AK124" s="204"/>
      <c r="AL124" s="204"/>
    </row>
    <row r="125" spans="2:38" ht="15.75" customHeight="1">
      <c r="B125" s="83"/>
      <c r="C125" s="210" t="s">
        <v>107</v>
      </c>
      <c r="D125" s="592" t="str">
        <f>IF('TEIL 1 Zustandsermittlung'!D91:E91="","",'TEIL 1 Zustandsermittlung'!D91:E91)</f>
        <v/>
      </c>
      <c r="E125" s="593"/>
      <c r="F125" s="203"/>
      <c r="G125" s="117"/>
      <c r="H125" s="216"/>
      <c r="I125" s="216"/>
      <c r="J125" s="216"/>
      <c r="K125" s="216"/>
      <c r="L125" s="216"/>
      <c r="M125" s="216"/>
      <c r="N125" s="216"/>
      <c r="O125" s="216"/>
      <c r="P125" s="216"/>
      <c r="Q125" s="216"/>
      <c r="R125" s="216"/>
      <c r="S125" s="216"/>
      <c r="T125" s="216"/>
      <c r="U125" s="216"/>
      <c r="V125" s="216"/>
      <c r="W125" s="216"/>
      <c r="X125" s="216"/>
      <c r="Y125" s="216"/>
      <c r="Z125" s="216"/>
      <c r="AA125" s="216"/>
      <c r="AB125" s="216"/>
      <c r="AC125" s="216"/>
      <c r="AD125" s="216"/>
      <c r="AE125" s="216"/>
      <c r="AF125" s="216"/>
      <c r="AG125" s="216"/>
      <c r="AH125" s="216"/>
      <c r="AI125" s="216"/>
      <c r="AJ125" s="216"/>
      <c r="AK125" s="216"/>
      <c r="AL125" s="216"/>
    </row>
    <row r="126" spans="2:38" ht="15.75" customHeight="1" thickBot="1">
      <c r="B126" s="83"/>
      <c r="C126" s="212" t="s">
        <v>138</v>
      </c>
      <c r="D126" s="98"/>
      <c r="E126" s="99" t="s">
        <v>30</v>
      </c>
      <c r="F126" s="213"/>
      <c r="G126" s="113" t="str">
        <f>IF('TEIL 1 Zustandsermittlung'!H92="","",'TEIL 1 Zustandsermittlung'!H92)</f>
        <v/>
      </c>
      <c r="H126" s="262" t="str">
        <f t="shared" ref="H126:AL126" si="28">IF(ISBLANK(G126),"",G126)</f>
        <v/>
      </c>
      <c r="I126" s="262" t="str">
        <f t="shared" si="28"/>
        <v/>
      </c>
      <c r="J126" s="262" t="str">
        <f t="shared" si="28"/>
        <v/>
      </c>
      <c r="K126" s="262" t="str">
        <f t="shared" si="28"/>
        <v/>
      </c>
      <c r="L126" s="262" t="str">
        <f t="shared" si="28"/>
        <v/>
      </c>
      <c r="M126" s="262" t="str">
        <f t="shared" si="28"/>
        <v/>
      </c>
      <c r="N126" s="262" t="str">
        <f t="shared" si="28"/>
        <v/>
      </c>
      <c r="O126" s="262" t="str">
        <f t="shared" si="28"/>
        <v/>
      </c>
      <c r="P126" s="262" t="str">
        <f t="shared" si="28"/>
        <v/>
      </c>
      <c r="Q126" s="262" t="str">
        <f t="shared" si="28"/>
        <v/>
      </c>
      <c r="R126" s="262" t="str">
        <f t="shared" si="28"/>
        <v/>
      </c>
      <c r="S126" s="262" t="str">
        <f t="shared" si="28"/>
        <v/>
      </c>
      <c r="T126" s="262" t="str">
        <f t="shared" si="28"/>
        <v/>
      </c>
      <c r="U126" s="262" t="str">
        <f t="shared" si="28"/>
        <v/>
      </c>
      <c r="V126" s="262" t="str">
        <f t="shared" si="28"/>
        <v/>
      </c>
      <c r="W126" s="262" t="str">
        <f t="shared" si="28"/>
        <v/>
      </c>
      <c r="X126" s="262" t="str">
        <f t="shared" si="28"/>
        <v/>
      </c>
      <c r="Y126" s="262" t="str">
        <f t="shared" si="28"/>
        <v/>
      </c>
      <c r="Z126" s="262" t="str">
        <f t="shared" si="28"/>
        <v/>
      </c>
      <c r="AA126" s="262" t="str">
        <f t="shared" si="28"/>
        <v/>
      </c>
      <c r="AB126" s="262" t="str">
        <f t="shared" si="28"/>
        <v/>
      </c>
      <c r="AC126" s="262" t="str">
        <f t="shared" si="28"/>
        <v/>
      </c>
      <c r="AD126" s="262" t="str">
        <f t="shared" si="28"/>
        <v/>
      </c>
      <c r="AE126" s="262" t="str">
        <f t="shared" si="28"/>
        <v/>
      </c>
      <c r="AF126" s="262" t="str">
        <f t="shared" si="28"/>
        <v/>
      </c>
      <c r="AG126" s="262" t="str">
        <f t="shared" si="28"/>
        <v/>
      </c>
      <c r="AH126" s="262" t="str">
        <f t="shared" si="28"/>
        <v/>
      </c>
      <c r="AI126" s="262" t="str">
        <f t="shared" si="28"/>
        <v/>
      </c>
      <c r="AJ126" s="262" t="str">
        <f t="shared" si="28"/>
        <v/>
      </c>
      <c r="AK126" s="262" t="str">
        <f t="shared" si="28"/>
        <v/>
      </c>
      <c r="AL126" s="262" t="str">
        <f t="shared" si="28"/>
        <v/>
      </c>
    </row>
    <row r="127" spans="2:38" ht="15.75" customHeight="1">
      <c r="B127" s="83"/>
      <c r="C127" s="33"/>
      <c r="D127" s="58"/>
      <c r="E127" s="82"/>
      <c r="F127" s="203"/>
      <c r="G127" s="85"/>
      <c r="H127" s="204"/>
      <c r="I127" s="204"/>
      <c r="J127" s="204"/>
      <c r="K127" s="204"/>
      <c r="L127" s="204"/>
      <c r="M127" s="204"/>
      <c r="N127" s="204"/>
      <c r="O127" s="204"/>
      <c r="P127" s="204"/>
      <c r="Q127" s="204"/>
      <c r="R127" s="204"/>
      <c r="S127" s="204"/>
      <c r="T127" s="204"/>
      <c r="U127" s="204"/>
      <c r="V127" s="204"/>
      <c r="W127" s="204"/>
      <c r="X127" s="204"/>
      <c r="Y127" s="204"/>
      <c r="Z127" s="204"/>
      <c r="AA127" s="204"/>
      <c r="AB127" s="204"/>
      <c r="AC127" s="204"/>
      <c r="AD127" s="204"/>
      <c r="AE127" s="204"/>
      <c r="AF127" s="204"/>
      <c r="AG127" s="204"/>
      <c r="AH127" s="204"/>
      <c r="AI127" s="204"/>
      <c r="AJ127" s="204"/>
      <c r="AK127" s="204"/>
      <c r="AL127" s="204"/>
    </row>
    <row r="128" spans="2:38" s="60" customFormat="1" ht="15.75" customHeight="1" thickBot="1">
      <c r="B128" s="86"/>
      <c r="C128" s="58" t="s">
        <v>143</v>
      </c>
      <c r="D128" s="58"/>
      <c r="E128" s="58"/>
      <c r="F128" s="206"/>
      <c r="G128" s="88"/>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row>
    <row r="129" spans="2:38" ht="15.75" customHeight="1">
      <c r="B129" s="83"/>
      <c r="C129" s="89" t="s">
        <v>32</v>
      </c>
      <c r="D129" s="90"/>
      <c r="E129" s="91"/>
      <c r="F129" s="203"/>
      <c r="G129" s="85"/>
      <c r="H129" s="204"/>
      <c r="I129" s="204"/>
      <c r="J129" s="204"/>
      <c r="K129" s="204"/>
      <c r="L129" s="204"/>
      <c r="M129" s="204"/>
      <c r="N129" s="204"/>
      <c r="O129" s="204"/>
      <c r="P129" s="204"/>
      <c r="Q129" s="204"/>
      <c r="R129" s="204"/>
      <c r="S129" s="204"/>
      <c r="T129" s="204"/>
      <c r="U129" s="204"/>
      <c r="V129" s="204"/>
      <c r="W129" s="204"/>
      <c r="X129" s="204"/>
      <c r="Y129" s="204"/>
      <c r="Z129" s="204"/>
      <c r="AA129" s="204"/>
      <c r="AB129" s="204"/>
      <c r="AC129" s="204"/>
      <c r="AD129" s="204"/>
      <c r="AE129" s="204"/>
      <c r="AF129" s="204"/>
      <c r="AG129" s="204"/>
      <c r="AH129" s="204"/>
      <c r="AI129" s="204"/>
      <c r="AJ129" s="204"/>
      <c r="AK129" s="204"/>
      <c r="AL129" s="204"/>
    </row>
    <row r="130" spans="2:38" ht="16.5" customHeight="1">
      <c r="B130" s="83"/>
      <c r="C130" s="591"/>
      <c r="D130" s="571"/>
      <c r="E130" s="571"/>
      <c r="F130" s="203"/>
      <c r="G130" s="85"/>
      <c r="H130" s="204"/>
      <c r="I130" s="204"/>
      <c r="J130" s="204"/>
      <c r="K130" s="204"/>
      <c r="L130" s="204"/>
      <c r="M130" s="204"/>
      <c r="N130" s="204"/>
      <c r="O130" s="204"/>
      <c r="P130" s="204"/>
      <c r="Q130" s="204"/>
      <c r="R130" s="204"/>
      <c r="S130" s="204"/>
      <c r="T130" s="204"/>
      <c r="U130" s="204"/>
      <c r="V130" s="204"/>
      <c r="W130" s="204"/>
      <c r="X130" s="204"/>
      <c r="Y130" s="204"/>
      <c r="Z130" s="204"/>
      <c r="AA130" s="204"/>
      <c r="AB130" s="204"/>
      <c r="AC130" s="204"/>
      <c r="AD130" s="204"/>
      <c r="AE130" s="204"/>
      <c r="AF130" s="204"/>
      <c r="AG130" s="204"/>
      <c r="AH130" s="204"/>
      <c r="AI130" s="204"/>
      <c r="AJ130" s="204"/>
      <c r="AK130" s="204"/>
      <c r="AL130" s="204"/>
    </row>
    <row r="131" spans="2:38" ht="15.75" customHeight="1">
      <c r="B131" s="83"/>
      <c r="C131" s="210" t="s">
        <v>107</v>
      </c>
      <c r="D131" s="592" t="str">
        <f>IF(C130="","",IF(VLOOKUP(C130,$A$328:$B$345,2,FALSE)="","Berechnung in ANNEX 2",VLOOKUP(C130,$A$328:$B$345,2,FALSE)))</f>
        <v/>
      </c>
      <c r="E131" s="593"/>
      <c r="F131" s="203"/>
      <c r="G131" s="85"/>
      <c r="H131" s="216"/>
      <c r="I131" s="216"/>
      <c r="J131" s="216"/>
      <c r="K131" s="216"/>
      <c r="L131" s="216"/>
      <c r="M131" s="216"/>
      <c r="N131" s="216"/>
      <c r="O131" s="216"/>
      <c r="P131" s="216"/>
      <c r="Q131" s="216"/>
      <c r="R131" s="216"/>
      <c r="S131" s="216"/>
      <c r="T131" s="216"/>
      <c r="U131" s="216"/>
      <c r="V131" s="216"/>
      <c r="W131" s="216"/>
      <c r="X131" s="216"/>
      <c r="Y131" s="216"/>
      <c r="Z131" s="216"/>
      <c r="AA131" s="216"/>
      <c r="AB131" s="216"/>
      <c r="AC131" s="216"/>
      <c r="AD131" s="216"/>
      <c r="AE131" s="216"/>
      <c r="AF131" s="216"/>
      <c r="AG131" s="216"/>
      <c r="AH131" s="216"/>
      <c r="AI131" s="216"/>
      <c r="AJ131" s="216"/>
      <c r="AK131" s="216"/>
      <c r="AL131" s="216"/>
    </row>
    <row r="132" spans="2:38" ht="15.75" customHeight="1" thickBot="1">
      <c r="B132" s="83"/>
      <c r="C132" s="212" t="s">
        <v>138</v>
      </c>
      <c r="D132" s="98"/>
      <c r="E132" s="99" t="s">
        <v>30</v>
      </c>
      <c r="F132" s="213"/>
      <c r="G132" s="85"/>
      <c r="H132" s="262" t="str">
        <f t="shared" ref="H132:AL132" si="29">IF(ISBLANK(G132),"",G132)</f>
        <v/>
      </c>
      <c r="I132" s="262" t="str">
        <f t="shared" si="29"/>
        <v/>
      </c>
      <c r="J132" s="262" t="str">
        <f t="shared" si="29"/>
        <v/>
      </c>
      <c r="K132" s="262" t="str">
        <f t="shared" si="29"/>
        <v/>
      </c>
      <c r="L132" s="262" t="str">
        <f t="shared" si="29"/>
        <v/>
      </c>
      <c r="M132" s="262" t="str">
        <f t="shared" si="29"/>
        <v/>
      </c>
      <c r="N132" s="262" t="str">
        <f t="shared" si="29"/>
        <v/>
      </c>
      <c r="O132" s="262" t="str">
        <f t="shared" si="29"/>
        <v/>
      </c>
      <c r="P132" s="262" t="str">
        <f t="shared" si="29"/>
        <v/>
      </c>
      <c r="Q132" s="262" t="str">
        <f t="shared" si="29"/>
        <v/>
      </c>
      <c r="R132" s="262" t="str">
        <f t="shared" si="29"/>
        <v/>
      </c>
      <c r="S132" s="262" t="str">
        <f t="shared" si="29"/>
        <v/>
      </c>
      <c r="T132" s="262" t="str">
        <f t="shared" si="29"/>
        <v/>
      </c>
      <c r="U132" s="262" t="str">
        <f t="shared" si="29"/>
        <v/>
      </c>
      <c r="V132" s="262" t="str">
        <f t="shared" si="29"/>
        <v/>
      </c>
      <c r="W132" s="262" t="str">
        <f t="shared" si="29"/>
        <v/>
      </c>
      <c r="X132" s="262" t="str">
        <f t="shared" si="29"/>
        <v/>
      </c>
      <c r="Y132" s="262" t="str">
        <f t="shared" si="29"/>
        <v/>
      </c>
      <c r="Z132" s="262" t="str">
        <f t="shared" si="29"/>
        <v/>
      </c>
      <c r="AA132" s="262" t="str">
        <f t="shared" si="29"/>
        <v/>
      </c>
      <c r="AB132" s="262" t="str">
        <f t="shared" si="29"/>
        <v/>
      </c>
      <c r="AC132" s="262" t="str">
        <f t="shared" si="29"/>
        <v/>
      </c>
      <c r="AD132" s="262" t="str">
        <f t="shared" si="29"/>
        <v/>
      </c>
      <c r="AE132" s="262" t="str">
        <f t="shared" si="29"/>
        <v/>
      </c>
      <c r="AF132" s="262" t="str">
        <f t="shared" si="29"/>
        <v/>
      </c>
      <c r="AG132" s="262" t="str">
        <f t="shared" si="29"/>
        <v/>
      </c>
      <c r="AH132" s="262" t="str">
        <f t="shared" si="29"/>
        <v/>
      </c>
      <c r="AI132" s="262" t="str">
        <f t="shared" si="29"/>
        <v/>
      </c>
      <c r="AJ132" s="262" t="str">
        <f t="shared" si="29"/>
        <v/>
      </c>
      <c r="AK132" s="262" t="str">
        <f t="shared" si="29"/>
        <v/>
      </c>
      <c r="AL132" s="262" t="str">
        <f t="shared" si="29"/>
        <v/>
      </c>
    </row>
    <row r="133" spans="2:38" ht="15.75" customHeight="1">
      <c r="B133" s="83"/>
      <c r="C133" s="33"/>
      <c r="D133" s="58"/>
      <c r="E133" s="82"/>
      <c r="F133" s="203"/>
      <c r="G133" s="85"/>
      <c r="H133" s="204"/>
      <c r="I133" s="204"/>
      <c r="J133" s="204"/>
      <c r="K133" s="204"/>
      <c r="L133" s="204"/>
      <c r="M133" s="204"/>
      <c r="N133" s="204"/>
      <c r="O133" s="204"/>
      <c r="P133" s="204"/>
      <c r="Q133" s="204"/>
      <c r="R133" s="204"/>
      <c r="S133" s="204"/>
      <c r="T133" s="204"/>
      <c r="U133" s="204"/>
      <c r="V133" s="204"/>
      <c r="W133" s="204"/>
      <c r="X133" s="204"/>
      <c r="Y133" s="204"/>
      <c r="Z133" s="204"/>
      <c r="AA133" s="204"/>
      <c r="AB133" s="204"/>
      <c r="AC133" s="204"/>
      <c r="AD133" s="204"/>
      <c r="AE133" s="204"/>
      <c r="AF133" s="204"/>
      <c r="AG133" s="204"/>
      <c r="AH133" s="204"/>
      <c r="AI133" s="204"/>
      <c r="AJ133" s="204"/>
      <c r="AK133" s="204"/>
      <c r="AL133" s="204"/>
    </row>
    <row r="134" spans="2:38" s="60" customFormat="1" ht="15.75" customHeight="1" thickBot="1">
      <c r="B134" s="86"/>
      <c r="C134" s="58" t="s">
        <v>144</v>
      </c>
      <c r="D134" s="58"/>
      <c r="E134" s="58"/>
      <c r="F134" s="206"/>
      <c r="G134" s="88"/>
      <c r="H134" s="207"/>
      <c r="I134" s="207"/>
      <c r="J134" s="207"/>
      <c r="K134" s="207"/>
      <c r="L134" s="207"/>
      <c r="M134" s="207"/>
      <c r="N134" s="207"/>
      <c r="O134" s="207"/>
      <c r="P134" s="207"/>
      <c r="Q134" s="207"/>
      <c r="R134" s="207"/>
      <c r="S134" s="207"/>
      <c r="T134" s="207"/>
      <c r="U134" s="207"/>
      <c r="V134" s="207"/>
      <c r="W134" s="207"/>
      <c r="X134" s="207"/>
      <c r="Y134" s="207"/>
      <c r="Z134" s="207"/>
      <c r="AA134" s="207"/>
      <c r="AB134" s="207"/>
      <c r="AC134" s="207"/>
      <c r="AD134" s="207"/>
      <c r="AE134" s="207"/>
      <c r="AF134" s="207"/>
      <c r="AG134" s="207"/>
      <c r="AH134" s="207"/>
      <c r="AI134" s="207"/>
      <c r="AJ134" s="207"/>
      <c r="AK134" s="207"/>
      <c r="AL134" s="207"/>
    </row>
    <row r="135" spans="2:38" ht="15.75" customHeight="1">
      <c r="B135" s="83"/>
      <c r="C135" s="89" t="s">
        <v>32</v>
      </c>
      <c r="D135" s="90"/>
      <c r="E135" s="91"/>
      <c r="F135" s="203"/>
      <c r="G135" s="85"/>
      <c r="H135" s="204"/>
      <c r="I135" s="204"/>
      <c r="J135" s="204"/>
      <c r="K135" s="204"/>
      <c r="L135" s="204"/>
      <c r="M135" s="204"/>
      <c r="N135" s="204"/>
      <c r="O135" s="204"/>
      <c r="P135" s="204"/>
      <c r="Q135" s="204"/>
      <c r="R135" s="204"/>
      <c r="S135" s="204"/>
      <c r="T135" s="204"/>
      <c r="U135" s="204"/>
      <c r="V135" s="204"/>
      <c r="W135" s="204"/>
      <c r="X135" s="204"/>
      <c r="Y135" s="204"/>
      <c r="Z135" s="204"/>
      <c r="AA135" s="204"/>
      <c r="AB135" s="204"/>
      <c r="AC135" s="204"/>
      <c r="AD135" s="204"/>
      <c r="AE135" s="204"/>
      <c r="AF135" s="204"/>
      <c r="AG135" s="204"/>
      <c r="AH135" s="204"/>
      <c r="AI135" s="204"/>
      <c r="AJ135" s="204"/>
      <c r="AK135" s="204"/>
      <c r="AL135" s="204"/>
    </row>
    <row r="136" spans="2:38" ht="16.5" customHeight="1">
      <c r="B136" s="83"/>
      <c r="C136" s="591"/>
      <c r="D136" s="571"/>
      <c r="E136" s="571"/>
      <c r="F136" s="203"/>
      <c r="G136" s="85"/>
      <c r="H136" s="204"/>
      <c r="I136" s="204"/>
      <c r="J136" s="204"/>
      <c r="K136" s="204"/>
      <c r="L136" s="204"/>
      <c r="M136" s="204"/>
      <c r="N136" s="204"/>
      <c r="O136" s="204"/>
      <c r="P136" s="204"/>
      <c r="Q136" s="204"/>
      <c r="R136" s="204"/>
      <c r="S136" s="204"/>
      <c r="T136" s="204"/>
      <c r="U136" s="204"/>
      <c r="V136" s="204"/>
      <c r="W136" s="204"/>
      <c r="X136" s="204"/>
      <c r="Y136" s="204"/>
      <c r="Z136" s="204"/>
      <c r="AA136" s="204"/>
      <c r="AB136" s="204"/>
      <c r="AC136" s="204"/>
      <c r="AD136" s="204"/>
      <c r="AE136" s="204"/>
      <c r="AF136" s="204"/>
      <c r="AG136" s="204"/>
      <c r="AH136" s="204"/>
      <c r="AI136" s="204"/>
      <c r="AJ136" s="204"/>
      <c r="AK136" s="204"/>
      <c r="AL136" s="204"/>
    </row>
    <row r="137" spans="2:38" ht="15.75" customHeight="1">
      <c r="B137" s="83"/>
      <c r="C137" s="210" t="s">
        <v>107</v>
      </c>
      <c r="D137" s="592" t="str">
        <f>IF(C136="","",IF(VLOOKUP(C136,$A$328:$B$345,2,FALSE)="","Berechnung in ANNEX 2",VLOOKUP(C136,$A$328:$B$345,2,FALSE)))</f>
        <v/>
      </c>
      <c r="E137" s="593"/>
      <c r="F137" s="203"/>
      <c r="G137" s="85"/>
      <c r="H137" s="216"/>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16"/>
      <c r="AJ137" s="216"/>
      <c r="AK137" s="216"/>
      <c r="AL137" s="216"/>
    </row>
    <row r="138" spans="2:38" ht="15.75" customHeight="1" thickBot="1">
      <c r="B138" s="83"/>
      <c r="C138" s="212" t="s">
        <v>138</v>
      </c>
      <c r="D138" s="98"/>
      <c r="E138" s="99" t="s">
        <v>30</v>
      </c>
      <c r="F138" s="213"/>
      <c r="G138" s="85"/>
      <c r="H138" s="262" t="str">
        <f t="shared" ref="H138:AL138" si="30">IF(ISBLANK(G138),"",G138)</f>
        <v/>
      </c>
      <c r="I138" s="262" t="str">
        <f t="shared" si="30"/>
        <v/>
      </c>
      <c r="J138" s="262" t="str">
        <f t="shared" si="30"/>
        <v/>
      </c>
      <c r="K138" s="262" t="str">
        <f t="shared" si="30"/>
        <v/>
      </c>
      <c r="L138" s="262" t="str">
        <f t="shared" si="30"/>
        <v/>
      </c>
      <c r="M138" s="262" t="str">
        <f t="shared" si="30"/>
        <v/>
      </c>
      <c r="N138" s="262" t="str">
        <f t="shared" si="30"/>
        <v/>
      </c>
      <c r="O138" s="262" t="str">
        <f t="shared" si="30"/>
        <v/>
      </c>
      <c r="P138" s="262" t="str">
        <f t="shared" si="30"/>
        <v/>
      </c>
      <c r="Q138" s="262" t="str">
        <f t="shared" si="30"/>
        <v/>
      </c>
      <c r="R138" s="262" t="str">
        <f t="shared" si="30"/>
        <v/>
      </c>
      <c r="S138" s="262" t="str">
        <f t="shared" si="30"/>
        <v/>
      </c>
      <c r="T138" s="262" t="str">
        <f t="shared" si="30"/>
        <v/>
      </c>
      <c r="U138" s="262" t="str">
        <f t="shared" si="30"/>
        <v/>
      </c>
      <c r="V138" s="262" t="str">
        <f t="shared" si="30"/>
        <v/>
      </c>
      <c r="W138" s="262" t="str">
        <f t="shared" si="30"/>
        <v/>
      </c>
      <c r="X138" s="262" t="str">
        <f t="shared" si="30"/>
        <v/>
      </c>
      <c r="Y138" s="262" t="str">
        <f t="shared" si="30"/>
        <v/>
      </c>
      <c r="Z138" s="262" t="str">
        <f t="shared" si="30"/>
        <v/>
      </c>
      <c r="AA138" s="262" t="str">
        <f t="shared" si="30"/>
        <v/>
      </c>
      <c r="AB138" s="262" t="str">
        <f t="shared" si="30"/>
        <v/>
      </c>
      <c r="AC138" s="262" t="str">
        <f t="shared" si="30"/>
        <v/>
      </c>
      <c r="AD138" s="262" t="str">
        <f t="shared" si="30"/>
        <v/>
      </c>
      <c r="AE138" s="262" t="str">
        <f t="shared" si="30"/>
        <v/>
      </c>
      <c r="AF138" s="262" t="str">
        <f t="shared" si="30"/>
        <v/>
      </c>
      <c r="AG138" s="262" t="str">
        <f t="shared" si="30"/>
        <v/>
      </c>
      <c r="AH138" s="262" t="str">
        <f t="shared" si="30"/>
        <v/>
      </c>
      <c r="AI138" s="262" t="str">
        <f t="shared" si="30"/>
        <v/>
      </c>
      <c r="AJ138" s="262" t="str">
        <f t="shared" si="30"/>
        <v/>
      </c>
      <c r="AK138" s="262" t="str">
        <f t="shared" si="30"/>
        <v/>
      </c>
      <c r="AL138" s="262" t="str">
        <f t="shared" si="30"/>
        <v/>
      </c>
    </row>
    <row r="139" spans="2:38" ht="15.75" customHeight="1">
      <c r="B139" s="83"/>
      <c r="C139" s="33"/>
      <c r="D139" s="58"/>
      <c r="E139" s="82"/>
      <c r="F139" s="203"/>
      <c r="G139" s="85"/>
      <c r="H139" s="204"/>
      <c r="I139" s="204"/>
      <c r="J139" s="204"/>
      <c r="K139" s="204"/>
      <c r="L139" s="204"/>
      <c r="M139" s="204"/>
      <c r="N139" s="204"/>
      <c r="O139" s="204"/>
      <c r="P139" s="204"/>
      <c r="Q139" s="204"/>
      <c r="R139" s="204"/>
      <c r="S139" s="204"/>
      <c r="T139" s="204"/>
      <c r="U139" s="204"/>
      <c r="V139" s="204"/>
      <c r="W139" s="204"/>
      <c r="X139" s="204"/>
      <c r="Y139" s="204"/>
      <c r="Z139" s="204"/>
      <c r="AA139" s="204"/>
      <c r="AB139" s="204"/>
      <c r="AC139" s="204"/>
      <c r="AD139" s="204"/>
      <c r="AE139" s="204"/>
      <c r="AF139" s="204"/>
      <c r="AG139" s="204"/>
      <c r="AH139" s="204"/>
      <c r="AI139" s="204"/>
      <c r="AJ139" s="204"/>
      <c r="AK139" s="204"/>
      <c r="AL139" s="204"/>
    </row>
    <row r="140" spans="2:38" s="60" customFormat="1" ht="15.75" customHeight="1" thickBot="1">
      <c r="B140" s="86"/>
      <c r="C140" s="58" t="s">
        <v>145</v>
      </c>
      <c r="D140" s="58"/>
      <c r="E140" s="58"/>
      <c r="F140" s="206"/>
      <c r="G140" s="88"/>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207"/>
    </row>
    <row r="141" spans="2:38" ht="15.75" customHeight="1">
      <c r="B141" s="83"/>
      <c r="C141" s="89" t="s">
        <v>32</v>
      </c>
      <c r="D141" s="90"/>
      <c r="E141" s="91"/>
      <c r="F141" s="203"/>
      <c r="G141" s="85"/>
      <c r="H141" s="204"/>
      <c r="I141" s="204"/>
      <c r="J141" s="204"/>
      <c r="K141" s="204"/>
      <c r="L141" s="204"/>
      <c r="M141" s="204"/>
      <c r="N141" s="204"/>
      <c r="O141" s="204"/>
      <c r="P141" s="204"/>
      <c r="Q141" s="204"/>
      <c r="R141" s="204"/>
      <c r="S141" s="204"/>
      <c r="T141" s="204"/>
      <c r="U141" s="204"/>
      <c r="V141" s="204"/>
      <c r="W141" s="204"/>
      <c r="X141" s="204"/>
      <c r="Y141" s="204"/>
      <c r="Z141" s="204"/>
      <c r="AA141" s="204"/>
      <c r="AB141" s="204"/>
      <c r="AC141" s="204"/>
      <c r="AD141" s="204"/>
      <c r="AE141" s="204"/>
      <c r="AF141" s="204"/>
      <c r="AG141" s="204"/>
      <c r="AH141" s="204"/>
      <c r="AI141" s="204"/>
      <c r="AJ141" s="204"/>
      <c r="AK141" s="204"/>
      <c r="AL141" s="204"/>
    </row>
    <row r="142" spans="2:38" ht="16.5" customHeight="1">
      <c r="B142" s="83"/>
      <c r="C142" s="591"/>
      <c r="D142" s="571"/>
      <c r="E142" s="571"/>
      <c r="F142" s="203"/>
      <c r="G142" s="85"/>
      <c r="H142" s="204"/>
      <c r="I142" s="204"/>
      <c r="J142" s="204"/>
      <c r="K142" s="204"/>
      <c r="L142" s="204"/>
      <c r="M142" s="204"/>
      <c r="N142" s="204"/>
      <c r="O142" s="204"/>
      <c r="P142" s="204"/>
      <c r="Q142" s="204"/>
      <c r="R142" s="204"/>
      <c r="S142" s="204"/>
      <c r="T142" s="204"/>
      <c r="U142" s="204"/>
      <c r="V142" s="204"/>
      <c r="W142" s="204"/>
      <c r="X142" s="204"/>
      <c r="Y142" s="204"/>
      <c r="Z142" s="204"/>
      <c r="AA142" s="204"/>
      <c r="AB142" s="204"/>
      <c r="AC142" s="204"/>
      <c r="AD142" s="204"/>
      <c r="AE142" s="204"/>
      <c r="AF142" s="204"/>
      <c r="AG142" s="204"/>
      <c r="AH142" s="204"/>
      <c r="AI142" s="204"/>
      <c r="AJ142" s="204"/>
      <c r="AK142" s="204"/>
      <c r="AL142" s="204"/>
    </row>
    <row r="143" spans="2:38" ht="15.75" customHeight="1">
      <c r="B143" s="83"/>
      <c r="C143" s="210" t="s">
        <v>107</v>
      </c>
      <c r="D143" s="592" t="str">
        <f>IF(C142="","",IF(VLOOKUP(C142,$A$328:$B$345,2,FALSE)="","Berechnung in ANNEX 2",VLOOKUP(C142,$A$328:$B$345,2,FALSE)))</f>
        <v/>
      </c>
      <c r="E143" s="593"/>
      <c r="F143" s="203"/>
      <c r="G143" s="85"/>
      <c r="H143" s="216"/>
      <c r="I143" s="216"/>
      <c r="J143" s="216"/>
      <c r="K143" s="216"/>
      <c r="L143" s="216"/>
      <c r="M143" s="216"/>
      <c r="N143" s="216"/>
      <c r="O143" s="216"/>
      <c r="P143" s="216"/>
      <c r="Q143" s="216"/>
      <c r="R143" s="216"/>
      <c r="S143" s="216"/>
      <c r="T143" s="216"/>
      <c r="U143" s="216"/>
      <c r="V143" s="216"/>
      <c r="W143" s="216"/>
      <c r="X143" s="216"/>
      <c r="Y143" s="216"/>
      <c r="Z143" s="216"/>
      <c r="AA143" s="216"/>
      <c r="AB143" s="216"/>
      <c r="AC143" s="216"/>
      <c r="AD143" s="216"/>
      <c r="AE143" s="216"/>
      <c r="AF143" s="216"/>
      <c r="AG143" s="216"/>
      <c r="AH143" s="216"/>
      <c r="AI143" s="216"/>
      <c r="AJ143" s="216"/>
      <c r="AK143" s="216"/>
      <c r="AL143" s="216"/>
    </row>
    <row r="144" spans="2:38" ht="15.75" customHeight="1" thickBot="1">
      <c r="B144" s="83"/>
      <c r="C144" s="212" t="s">
        <v>138</v>
      </c>
      <c r="D144" s="98"/>
      <c r="E144" s="99" t="s">
        <v>30</v>
      </c>
      <c r="F144" s="213"/>
      <c r="G144" s="85"/>
      <c r="H144" s="262" t="str">
        <f t="shared" ref="H144:AL144" si="31">IF(ISBLANK(G144),"",G144)</f>
        <v/>
      </c>
      <c r="I144" s="262" t="str">
        <f t="shared" si="31"/>
        <v/>
      </c>
      <c r="J144" s="262" t="str">
        <f t="shared" si="31"/>
        <v/>
      </c>
      <c r="K144" s="262" t="str">
        <f t="shared" si="31"/>
        <v/>
      </c>
      <c r="L144" s="262" t="str">
        <f t="shared" si="31"/>
        <v/>
      </c>
      <c r="M144" s="262" t="str">
        <f t="shared" si="31"/>
        <v/>
      </c>
      <c r="N144" s="262" t="str">
        <f t="shared" si="31"/>
        <v/>
      </c>
      <c r="O144" s="262" t="str">
        <f t="shared" si="31"/>
        <v/>
      </c>
      <c r="P144" s="262" t="str">
        <f t="shared" si="31"/>
        <v/>
      </c>
      <c r="Q144" s="262" t="str">
        <f t="shared" si="31"/>
        <v/>
      </c>
      <c r="R144" s="262" t="str">
        <f t="shared" si="31"/>
        <v/>
      </c>
      <c r="S144" s="262" t="str">
        <f t="shared" si="31"/>
        <v/>
      </c>
      <c r="T144" s="262" t="str">
        <f t="shared" si="31"/>
        <v/>
      </c>
      <c r="U144" s="262" t="str">
        <f t="shared" si="31"/>
        <v/>
      </c>
      <c r="V144" s="262" t="str">
        <f t="shared" si="31"/>
        <v/>
      </c>
      <c r="W144" s="262" t="str">
        <f t="shared" si="31"/>
        <v/>
      </c>
      <c r="X144" s="262" t="str">
        <f t="shared" si="31"/>
        <v/>
      </c>
      <c r="Y144" s="262" t="str">
        <f t="shared" si="31"/>
        <v/>
      </c>
      <c r="Z144" s="262" t="str">
        <f t="shared" si="31"/>
        <v/>
      </c>
      <c r="AA144" s="262" t="str">
        <f t="shared" si="31"/>
        <v/>
      </c>
      <c r="AB144" s="262" t="str">
        <f t="shared" si="31"/>
        <v/>
      </c>
      <c r="AC144" s="262" t="str">
        <f t="shared" si="31"/>
        <v/>
      </c>
      <c r="AD144" s="262" t="str">
        <f t="shared" si="31"/>
        <v/>
      </c>
      <c r="AE144" s="262" t="str">
        <f t="shared" si="31"/>
        <v/>
      </c>
      <c r="AF144" s="262" t="str">
        <f t="shared" si="31"/>
        <v/>
      </c>
      <c r="AG144" s="262" t="str">
        <f t="shared" si="31"/>
        <v/>
      </c>
      <c r="AH144" s="262" t="str">
        <f t="shared" si="31"/>
        <v/>
      </c>
      <c r="AI144" s="262" t="str">
        <f t="shared" si="31"/>
        <v/>
      </c>
      <c r="AJ144" s="262" t="str">
        <f t="shared" si="31"/>
        <v/>
      </c>
      <c r="AK144" s="262" t="str">
        <f t="shared" si="31"/>
        <v/>
      </c>
      <c r="AL144" s="262" t="str">
        <f t="shared" si="31"/>
        <v/>
      </c>
    </row>
    <row r="145" spans="2:38">
      <c r="B145" s="100"/>
      <c r="C145" s="33"/>
      <c r="D145" s="33"/>
      <c r="E145" s="33"/>
      <c r="F145" s="214"/>
      <c r="G145" s="79"/>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1"/>
      <c r="AI145" s="41"/>
      <c r="AJ145" s="41"/>
      <c r="AK145" s="41"/>
      <c r="AL145" s="41"/>
    </row>
    <row r="146" spans="2:38">
      <c r="B146" s="83" t="s">
        <v>269</v>
      </c>
      <c r="C146" s="33"/>
      <c r="D146" s="33"/>
      <c r="E146" s="33"/>
      <c r="F146" s="214"/>
      <c r="G146" s="79"/>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row>
    <row r="147" spans="2:38">
      <c r="B147" s="100"/>
      <c r="C147" s="33"/>
      <c r="D147" s="33"/>
      <c r="E147" s="33"/>
      <c r="F147" s="214"/>
      <c r="G147" s="79"/>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row>
    <row r="148" spans="2:38" s="60" customFormat="1" ht="17.25" customHeight="1" thickBot="1">
      <c r="B148" s="86"/>
      <c r="C148" s="58" t="s">
        <v>306</v>
      </c>
      <c r="D148" s="58"/>
      <c r="E148" s="58"/>
      <c r="F148" s="206"/>
      <c r="G148" s="88"/>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c r="AI148" s="207"/>
      <c r="AJ148" s="207"/>
      <c r="AK148" s="207"/>
      <c r="AL148" s="207"/>
    </row>
    <row r="149" spans="2:38" ht="17.25" customHeight="1">
      <c r="B149" s="83"/>
      <c r="C149" s="89" t="s">
        <v>32</v>
      </c>
      <c r="D149" s="90"/>
      <c r="E149" s="91"/>
      <c r="F149" s="203"/>
      <c r="G149" s="85"/>
      <c r="H149" s="204"/>
      <c r="I149" s="204"/>
      <c r="J149" s="204"/>
      <c r="K149" s="204"/>
      <c r="L149" s="204"/>
      <c r="M149" s="204"/>
      <c r="N149" s="204"/>
      <c r="O149" s="204"/>
      <c r="P149" s="204"/>
      <c r="Q149" s="204"/>
      <c r="R149" s="204"/>
      <c r="S149" s="204"/>
      <c r="T149" s="204"/>
      <c r="U149" s="204"/>
      <c r="V149" s="204"/>
      <c r="W149" s="204"/>
      <c r="X149" s="204"/>
      <c r="Y149" s="204"/>
      <c r="Z149" s="204"/>
      <c r="AA149" s="204"/>
      <c r="AB149" s="204"/>
      <c r="AC149" s="204"/>
      <c r="AD149" s="204"/>
      <c r="AE149" s="204"/>
      <c r="AF149" s="204"/>
      <c r="AG149" s="204"/>
      <c r="AH149" s="204"/>
      <c r="AI149" s="204"/>
      <c r="AJ149" s="204"/>
      <c r="AK149" s="204"/>
      <c r="AL149" s="204"/>
    </row>
    <row r="150" spans="2:38" ht="17.25" customHeight="1">
      <c r="B150" s="83"/>
      <c r="C150" s="629" t="str">
        <f>IF('TEIL 1 Zustandsermittlung'!C112="","",'TEIL 1 Zustandsermittlung'!C112)</f>
        <v/>
      </c>
      <c r="D150" s="630"/>
      <c r="E150" s="631"/>
      <c r="F150" s="203"/>
      <c r="G150" s="85"/>
      <c r="H150" s="204"/>
      <c r="I150" s="204"/>
      <c r="J150" s="204"/>
      <c r="K150" s="204"/>
      <c r="L150" s="204"/>
      <c r="M150" s="204"/>
      <c r="N150" s="204"/>
      <c r="O150" s="204"/>
      <c r="P150" s="204"/>
      <c r="Q150" s="204"/>
      <c r="R150" s="204"/>
      <c r="S150" s="204"/>
      <c r="T150" s="204"/>
      <c r="U150" s="204"/>
      <c r="V150" s="204"/>
      <c r="W150" s="204"/>
      <c r="X150" s="204"/>
      <c r="Y150" s="204"/>
      <c r="Z150" s="204"/>
      <c r="AA150" s="204"/>
      <c r="AB150" s="204"/>
      <c r="AC150" s="204"/>
      <c r="AD150" s="204"/>
      <c r="AE150" s="204"/>
      <c r="AF150" s="204"/>
      <c r="AG150" s="204"/>
      <c r="AH150" s="204"/>
      <c r="AI150" s="204"/>
      <c r="AJ150" s="204"/>
      <c r="AK150" s="204"/>
      <c r="AL150" s="204"/>
    </row>
    <row r="151" spans="2:38" ht="17.25" customHeight="1">
      <c r="B151" s="83"/>
      <c r="C151" s="210" t="s">
        <v>107</v>
      </c>
      <c r="D151" s="592" t="str">
        <f>IF('TEIL 1 Zustandsermittlung'!D113="","",'TEIL 1 Zustandsermittlung'!D113)</f>
        <v/>
      </c>
      <c r="E151" s="593"/>
      <c r="F151" s="203"/>
      <c r="G151" s="117"/>
      <c r="H151" s="216"/>
      <c r="I151" s="216"/>
      <c r="J151" s="216"/>
      <c r="K151" s="216"/>
      <c r="L151" s="216"/>
      <c r="M151" s="216"/>
      <c r="N151" s="216"/>
      <c r="O151" s="216"/>
      <c r="P151" s="216"/>
      <c r="Q151" s="216"/>
      <c r="R151" s="216"/>
      <c r="S151" s="216"/>
      <c r="T151" s="216"/>
      <c r="U151" s="216"/>
      <c r="V151" s="216"/>
      <c r="W151" s="216"/>
      <c r="X151" s="216"/>
      <c r="Y151" s="216"/>
      <c r="Z151" s="216"/>
      <c r="AA151" s="216"/>
      <c r="AB151" s="216"/>
      <c r="AC151" s="216"/>
      <c r="AD151" s="216"/>
      <c r="AE151" s="216"/>
      <c r="AF151" s="216"/>
      <c r="AG151" s="216"/>
      <c r="AH151" s="216"/>
      <c r="AI151" s="216"/>
      <c r="AJ151" s="216"/>
      <c r="AK151" s="216"/>
      <c r="AL151" s="216"/>
    </row>
    <row r="152" spans="2:38" ht="17.25" customHeight="1" thickBot="1">
      <c r="B152" s="83"/>
      <c r="C152" s="212" t="s">
        <v>138</v>
      </c>
      <c r="D152" s="98"/>
      <c r="E152" s="99" t="s">
        <v>30</v>
      </c>
      <c r="F152" s="213"/>
      <c r="G152" s="113" t="str">
        <f>IF('TEIL 1 Zustandsermittlung'!H114="","",'TEIL 1 Zustandsermittlung'!H114)</f>
        <v/>
      </c>
      <c r="H152" s="262" t="str">
        <f t="shared" ref="H152:AL152" si="32">IF(ISBLANK(G152),"",G152)</f>
        <v/>
      </c>
      <c r="I152" s="262" t="str">
        <f t="shared" si="32"/>
        <v/>
      </c>
      <c r="J152" s="262" t="str">
        <f t="shared" si="32"/>
        <v/>
      </c>
      <c r="K152" s="262" t="str">
        <f t="shared" si="32"/>
        <v/>
      </c>
      <c r="L152" s="262" t="str">
        <f t="shared" si="32"/>
        <v/>
      </c>
      <c r="M152" s="262" t="str">
        <f t="shared" si="32"/>
        <v/>
      </c>
      <c r="N152" s="262" t="str">
        <f t="shared" si="32"/>
        <v/>
      </c>
      <c r="O152" s="262" t="str">
        <f t="shared" si="32"/>
        <v/>
      </c>
      <c r="P152" s="262" t="str">
        <f t="shared" si="32"/>
        <v/>
      </c>
      <c r="Q152" s="262" t="str">
        <f t="shared" si="32"/>
        <v/>
      </c>
      <c r="R152" s="262" t="str">
        <f t="shared" si="32"/>
        <v/>
      </c>
      <c r="S152" s="262" t="str">
        <f t="shared" si="32"/>
        <v/>
      </c>
      <c r="T152" s="262" t="str">
        <f t="shared" si="32"/>
        <v/>
      </c>
      <c r="U152" s="262" t="str">
        <f t="shared" si="32"/>
        <v/>
      </c>
      <c r="V152" s="262" t="str">
        <f t="shared" si="32"/>
        <v/>
      </c>
      <c r="W152" s="262" t="str">
        <f t="shared" si="32"/>
        <v/>
      </c>
      <c r="X152" s="262" t="str">
        <f t="shared" si="32"/>
        <v/>
      </c>
      <c r="Y152" s="262" t="str">
        <f t="shared" si="32"/>
        <v/>
      </c>
      <c r="Z152" s="262" t="str">
        <f t="shared" si="32"/>
        <v/>
      </c>
      <c r="AA152" s="262" t="str">
        <f t="shared" si="32"/>
        <v/>
      </c>
      <c r="AB152" s="262" t="str">
        <f t="shared" si="32"/>
        <v/>
      </c>
      <c r="AC152" s="262" t="str">
        <f t="shared" si="32"/>
        <v/>
      </c>
      <c r="AD152" s="262" t="str">
        <f t="shared" si="32"/>
        <v/>
      </c>
      <c r="AE152" s="262" t="str">
        <f t="shared" si="32"/>
        <v/>
      </c>
      <c r="AF152" s="262" t="str">
        <f t="shared" si="32"/>
        <v/>
      </c>
      <c r="AG152" s="262" t="str">
        <f t="shared" si="32"/>
        <v/>
      </c>
      <c r="AH152" s="262" t="str">
        <f t="shared" si="32"/>
        <v/>
      </c>
      <c r="AI152" s="262" t="str">
        <f t="shared" si="32"/>
        <v/>
      </c>
      <c r="AJ152" s="262" t="str">
        <f t="shared" si="32"/>
        <v/>
      </c>
      <c r="AK152" s="262" t="str">
        <f t="shared" si="32"/>
        <v/>
      </c>
      <c r="AL152" s="262" t="str">
        <f t="shared" si="32"/>
        <v/>
      </c>
    </row>
    <row r="153" spans="2:38" ht="17.25" customHeight="1">
      <c r="B153" s="83"/>
      <c r="C153" s="33"/>
      <c r="D153" s="58"/>
      <c r="E153" s="82"/>
      <c r="F153" s="203"/>
      <c r="G153" s="85"/>
      <c r="H153" s="204"/>
      <c r="I153" s="204"/>
      <c r="J153" s="204"/>
      <c r="K153" s="204"/>
      <c r="L153" s="204"/>
      <c r="M153" s="204"/>
      <c r="N153" s="204"/>
      <c r="O153" s="204"/>
      <c r="P153" s="204"/>
      <c r="Q153" s="204"/>
      <c r="R153" s="204"/>
      <c r="S153" s="204"/>
      <c r="T153" s="204"/>
      <c r="U153" s="204"/>
      <c r="V153" s="204"/>
      <c r="W153" s="204"/>
      <c r="X153" s="204"/>
      <c r="Y153" s="204"/>
      <c r="Z153" s="204"/>
      <c r="AA153" s="204"/>
      <c r="AB153" s="204"/>
      <c r="AC153" s="204"/>
      <c r="AD153" s="204"/>
      <c r="AE153" s="204"/>
      <c r="AF153" s="204"/>
      <c r="AG153" s="204"/>
      <c r="AH153" s="204"/>
      <c r="AI153" s="204"/>
      <c r="AJ153" s="204"/>
      <c r="AK153" s="204"/>
      <c r="AL153" s="204"/>
    </row>
    <row r="154" spans="2:38" s="60" customFormat="1" ht="17.25" customHeight="1" thickBot="1">
      <c r="B154" s="86"/>
      <c r="C154" s="58" t="s">
        <v>307</v>
      </c>
      <c r="D154" s="58"/>
      <c r="E154" s="58"/>
      <c r="F154" s="206"/>
      <c r="G154" s="88"/>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207"/>
      <c r="AJ154" s="207"/>
      <c r="AK154" s="207"/>
      <c r="AL154" s="207"/>
    </row>
    <row r="155" spans="2:38" ht="17.25" customHeight="1">
      <c r="B155" s="83"/>
      <c r="C155" s="89" t="s">
        <v>32</v>
      </c>
      <c r="D155" s="90"/>
      <c r="E155" s="91"/>
      <c r="F155" s="203"/>
      <c r="G155" s="85"/>
      <c r="H155" s="204"/>
      <c r="I155" s="204"/>
      <c r="J155" s="204"/>
      <c r="K155" s="204"/>
      <c r="L155" s="204"/>
      <c r="M155" s="204"/>
      <c r="N155" s="204"/>
      <c r="O155" s="204"/>
      <c r="P155" s="204"/>
      <c r="Q155" s="204"/>
      <c r="R155" s="204"/>
      <c r="S155" s="204"/>
      <c r="T155" s="204"/>
      <c r="U155" s="204"/>
      <c r="V155" s="204"/>
      <c r="W155" s="204"/>
      <c r="X155" s="204"/>
      <c r="Y155" s="204"/>
      <c r="Z155" s="204"/>
      <c r="AA155" s="204"/>
      <c r="AB155" s="204"/>
      <c r="AC155" s="204"/>
      <c r="AD155" s="204"/>
      <c r="AE155" s="204"/>
      <c r="AF155" s="204"/>
      <c r="AG155" s="204"/>
      <c r="AH155" s="204"/>
      <c r="AI155" s="204"/>
      <c r="AJ155" s="204"/>
      <c r="AK155" s="204"/>
      <c r="AL155" s="204"/>
    </row>
    <row r="156" spans="2:38" ht="17.25" customHeight="1">
      <c r="B156" s="83"/>
      <c r="C156" s="629" t="str">
        <f>IF('TEIL 1 Zustandsermittlung'!C118="","",'TEIL 1 Zustandsermittlung'!C118)</f>
        <v/>
      </c>
      <c r="D156" s="630"/>
      <c r="E156" s="631"/>
      <c r="F156" s="203"/>
      <c r="G156" s="85"/>
      <c r="H156" s="204"/>
      <c r="I156" s="204"/>
      <c r="J156" s="204"/>
      <c r="K156" s="204"/>
      <c r="L156" s="204"/>
      <c r="M156" s="204"/>
      <c r="N156" s="204"/>
      <c r="O156" s="204"/>
      <c r="P156" s="204"/>
      <c r="Q156" s="204"/>
      <c r="R156" s="204"/>
      <c r="S156" s="204"/>
      <c r="T156" s="204"/>
      <c r="U156" s="204"/>
      <c r="V156" s="204"/>
      <c r="W156" s="204"/>
      <c r="X156" s="204"/>
      <c r="Y156" s="204"/>
      <c r="Z156" s="204"/>
      <c r="AA156" s="204"/>
      <c r="AB156" s="204"/>
      <c r="AC156" s="204"/>
      <c r="AD156" s="204"/>
      <c r="AE156" s="204"/>
      <c r="AF156" s="204"/>
      <c r="AG156" s="204"/>
      <c r="AH156" s="204"/>
      <c r="AI156" s="204"/>
      <c r="AJ156" s="204"/>
      <c r="AK156" s="204"/>
      <c r="AL156" s="204"/>
    </row>
    <row r="157" spans="2:38" ht="17.25" customHeight="1">
      <c r="B157" s="83"/>
      <c r="C157" s="210" t="s">
        <v>107</v>
      </c>
      <c r="D157" s="592" t="str">
        <f>IF('TEIL 1 Zustandsermittlung'!D119="","",'TEIL 1 Zustandsermittlung'!D119)</f>
        <v/>
      </c>
      <c r="E157" s="593"/>
      <c r="F157" s="203"/>
      <c r="G157" s="117"/>
      <c r="H157" s="216"/>
      <c r="I157" s="216"/>
      <c r="J157" s="216"/>
      <c r="K157" s="216"/>
      <c r="L157" s="216"/>
      <c r="M157" s="216"/>
      <c r="N157" s="216"/>
      <c r="O157" s="216"/>
      <c r="P157" s="216"/>
      <c r="Q157" s="216"/>
      <c r="R157" s="216"/>
      <c r="S157" s="216"/>
      <c r="T157" s="216"/>
      <c r="U157" s="216"/>
      <c r="V157" s="216"/>
      <c r="W157" s="216"/>
      <c r="X157" s="216"/>
      <c r="Y157" s="216"/>
      <c r="Z157" s="216"/>
      <c r="AA157" s="216"/>
      <c r="AB157" s="216"/>
      <c r="AC157" s="216"/>
      <c r="AD157" s="216"/>
      <c r="AE157" s="216"/>
      <c r="AF157" s="216"/>
      <c r="AG157" s="216"/>
      <c r="AH157" s="216"/>
      <c r="AI157" s="216"/>
      <c r="AJ157" s="216"/>
      <c r="AK157" s="216"/>
      <c r="AL157" s="216"/>
    </row>
    <row r="158" spans="2:38" ht="17.25" customHeight="1" thickBot="1">
      <c r="B158" s="83"/>
      <c r="C158" s="212" t="s">
        <v>138</v>
      </c>
      <c r="D158" s="98"/>
      <c r="E158" s="99" t="s">
        <v>30</v>
      </c>
      <c r="F158" s="213"/>
      <c r="G158" s="113" t="str">
        <f>IF('TEIL 1 Zustandsermittlung'!H120="","",'TEIL 1 Zustandsermittlung'!H120)</f>
        <v/>
      </c>
      <c r="H158" s="262" t="str">
        <f t="shared" ref="H158:AL158" si="33">IF(ISBLANK(G158),"",G158)</f>
        <v/>
      </c>
      <c r="I158" s="262" t="str">
        <f t="shared" si="33"/>
        <v/>
      </c>
      <c r="J158" s="262" t="str">
        <f t="shared" si="33"/>
        <v/>
      </c>
      <c r="K158" s="262" t="str">
        <f t="shared" si="33"/>
        <v/>
      </c>
      <c r="L158" s="262" t="str">
        <f t="shared" si="33"/>
        <v/>
      </c>
      <c r="M158" s="262" t="str">
        <f t="shared" si="33"/>
        <v/>
      </c>
      <c r="N158" s="262" t="str">
        <f t="shared" si="33"/>
        <v/>
      </c>
      <c r="O158" s="262" t="str">
        <f t="shared" si="33"/>
        <v/>
      </c>
      <c r="P158" s="262" t="str">
        <f t="shared" si="33"/>
        <v/>
      </c>
      <c r="Q158" s="262" t="str">
        <f t="shared" si="33"/>
        <v/>
      </c>
      <c r="R158" s="262" t="str">
        <f t="shared" si="33"/>
        <v/>
      </c>
      <c r="S158" s="262" t="str">
        <f t="shared" si="33"/>
        <v/>
      </c>
      <c r="T158" s="262" t="str">
        <f t="shared" si="33"/>
        <v/>
      </c>
      <c r="U158" s="262" t="str">
        <f t="shared" si="33"/>
        <v/>
      </c>
      <c r="V158" s="262" t="str">
        <f t="shared" si="33"/>
        <v/>
      </c>
      <c r="W158" s="262" t="str">
        <f t="shared" si="33"/>
        <v/>
      </c>
      <c r="X158" s="262" t="str">
        <f t="shared" si="33"/>
        <v/>
      </c>
      <c r="Y158" s="262" t="str">
        <f t="shared" si="33"/>
        <v/>
      </c>
      <c r="Z158" s="262" t="str">
        <f t="shared" si="33"/>
        <v/>
      </c>
      <c r="AA158" s="262" t="str">
        <f t="shared" si="33"/>
        <v/>
      </c>
      <c r="AB158" s="262" t="str">
        <f t="shared" si="33"/>
        <v/>
      </c>
      <c r="AC158" s="262" t="str">
        <f t="shared" si="33"/>
        <v/>
      </c>
      <c r="AD158" s="262" t="str">
        <f t="shared" si="33"/>
        <v/>
      </c>
      <c r="AE158" s="262" t="str">
        <f t="shared" si="33"/>
        <v/>
      </c>
      <c r="AF158" s="262" t="str">
        <f t="shared" si="33"/>
        <v/>
      </c>
      <c r="AG158" s="262" t="str">
        <f t="shared" si="33"/>
        <v/>
      </c>
      <c r="AH158" s="262" t="str">
        <f t="shared" si="33"/>
        <v/>
      </c>
      <c r="AI158" s="262" t="str">
        <f t="shared" si="33"/>
        <v/>
      </c>
      <c r="AJ158" s="262" t="str">
        <f t="shared" si="33"/>
        <v/>
      </c>
      <c r="AK158" s="262" t="str">
        <f t="shared" si="33"/>
        <v/>
      </c>
      <c r="AL158" s="262" t="str">
        <f t="shared" si="33"/>
        <v/>
      </c>
    </row>
    <row r="159" spans="2:38" ht="17.25" customHeight="1">
      <c r="B159" s="83"/>
      <c r="C159" s="33"/>
      <c r="D159" s="58"/>
      <c r="E159" s="82"/>
      <c r="F159" s="203"/>
      <c r="G159" s="85"/>
      <c r="H159" s="204"/>
      <c r="I159" s="204"/>
      <c r="J159" s="204"/>
      <c r="K159" s="204"/>
      <c r="L159" s="204"/>
      <c r="M159" s="204"/>
      <c r="N159" s="204"/>
      <c r="O159" s="204"/>
      <c r="P159" s="204"/>
      <c r="Q159" s="204"/>
      <c r="R159" s="204"/>
      <c r="S159" s="204"/>
      <c r="T159" s="204"/>
      <c r="U159" s="204"/>
      <c r="V159" s="204"/>
      <c r="W159" s="204"/>
      <c r="X159" s="204"/>
      <c r="Y159" s="204"/>
      <c r="Z159" s="204"/>
      <c r="AA159" s="204"/>
      <c r="AB159" s="204"/>
      <c r="AC159" s="204"/>
      <c r="AD159" s="204"/>
      <c r="AE159" s="204"/>
      <c r="AF159" s="204"/>
      <c r="AG159" s="204"/>
      <c r="AH159" s="204"/>
      <c r="AI159" s="204"/>
      <c r="AJ159" s="204"/>
      <c r="AK159" s="204"/>
      <c r="AL159" s="204"/>
    </row>
    <row r="160" spans="2:38" s="60" customFormat="1" ht="17.25" customHeight="1" thickBot="1">
      <c r="B160" s="86"/>
      <c r="C160" s="58" t="s">
        <v>308</v>
      </c>
      <c r="D160" s="58"/>
      <c r="E160" s="58"/>
      <c r="F160" s="206"/>
      <c r="G160" s="88"/>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207"/>
      <c r="AJ160" s="207"/>
      <c r="AK160" s="207"/>
      <c r="AL160" s="207"/>
    </row>
    <row r="161" spans="2:38" ht="17.25" customHeight="1">
      <c r="B161" s="83"/>
      <c r="C161" s="89" t="s">
        <v>32</v>
      </c>
      <c r="D161" s="90"/>
      <c r="E161" s="91"/>
      <c r="F161" s="203"/>
      <c r="G161" s="85"/>
      <c r="H161" s="204"/>
      <c r="I161" s="204"/>
      <c r="J161" s="204"/>
      <c r="K161" s="204"/>
      <c r="L161" s="204"/>
      <c r="M161" s="204"/>
      <c r="N161" s="204"/>
      <c r="O161" s="204"/>
      <c r="P161" s="204"/>
      <c r="Q161" s="204"/>
      <c r="R161" s="204"/>
      <c r="S161" s="204"/>
      <c r="T161" s="204"/>
      <c r="U161" s="204"/>
      <c r="V161" s="204"/>
      <c r="W161" s="204"/>
      <c r="X161" s="204"/>
      <c r="Y161" s="204"/>
      <c r="Z161" s="204"/>
      <c r="AA161" s="204"/>
      <c r="AB161" s="204"/>
      <c r="AC161" s="204"/>
      <c r="AD161" s="204"/>
      <c r="AE161" s="204"/>
      <c r="AF161" s="204"/>
      <c r="AG161" s="204"/>
      <c r="AH161" s="204"/>
      <c r="AI161" s="204"/>
      <c r="AJ161" s="204"/>
      <c r="AK161" s="204"/>
      <c r="AL161" s="204"/>
    </row>
    <row r="162" spans="2:38" ht="17.25" customHeight="1">
      <c r="B162" s="83"/>
      <c r="C162" s="629" t="str">
        <f>IF('TEIL 1 Zustandsermittlung'!C124="","",'TEIL 1 Zustandsermittlung'!C124)</f>
        <v/>
      </c>
      <c r="D162" s="630"/>
      <c r="E162" s="631"/>
      <c r="F162" s="203"/>
      <c r="G162" s="85"/>
      <c r="H162" s="204"/>
      <c r="I162" s="204"/>
      <c r="J162" s="204"/>
      <c r="K162" s="204"/>
      <c r="L162" s="204"/>
      <c r="M162" s="204"/>
      <c r="N162" s="204"/>
      <c r="O162" s="204"/>
      <c r="P162" s="204"/>
      <c r="Q162" s="204"/>
      <c r="R162" s="204"/>
      <c r="S162" s="204"/>
      <c r="T162" s="204"/>
      <c r="U162" s="204"/>
      <c r="V162" s="204"/>
      <c r="W162" s="204"/>
      <c r="X162" s="204"/>
      <c r="Y162" s="204"/>
      <c r="Z162" s="204"/>
      <c r="AA162" s="204"/>
      <c r="AB162" s="204"/>
      <c r="AC162" s="204"/>
      <c r="AD162" s="204"/>
      <c r="AE162" s="204"/>
      <c r="AF162" s="204"/>
      <c r="AG162" s="204"/>
      <c r="AH162" s="204"/>
      <c r="AI162" s="204"/>
      <c r="AJ162" s="204"/>
      <c r="AK162" s="204"/>
      <c r="AL162" s="204"/>
    </row>
    <row r="163" spans="2:38" ht="17.25" customHeight="1">
      <c r="B163" s="83"/>
      <c r="C163" s="210" t="s">
        <v>107</v>
      </c>
      <c r="D163" s="592" t="str">
        <f>IF('TEIL 1 Zustandsermittlung'!D125="","",'TEIL 1 Zustandsermittlung'!D125)</f>
        <v/>
      </c>
      <c r="E163" s="593"/>
      <c r="F163" s="203"/>
      <c r="G163" s="117"/>
      <c r="H163" s="216"/>
      <c r="I163" s="216"/>
      <c r="J163" s="216"/>
      <c r="K163" s="216"/>
      <c r="L163" s="216"/>
      <c r="M163" s="216"/>
      <c r="N163" s="216"/>
      <c r="O163" s="216"/>
      <c r="P163" s="216"/>
      <c r="Q163" s="216"/>
      <c r="R163" s="216"/>
      <c r="S163" s="216"/>
      <c r="T163" s="216"/>
      <c r="U163" s="216"/>
      <c r="V163" s="216"/>
      <c r="W163" s="216"/>
      <c r="X163" s="216"/>
      <c r="Y163" s="216"/>
      <c r="Z163" s="216"/>
      <c r="AA163" s="216"/>
      <c r="AB163" s="216"/>
      <c r="AC163" s="216"/>
      <c r="AD163" s="216"/>
      <c r="AE163" s="216"/>
      <c r="AF163" s="216"/>
      <c r="AG163" s="216"/>
      <c r="AH163" s="216"/>
      <c r="AI163" s="216"/>
      <c r="AJ163" s="216"/>
      <c r="AK163" s="216"/>
      <c r="AL163" s="216"/>
    </row>
    <row r="164" spans="2:38" ht="17.25" customHeight="1" thickBot="1">
      <c r="B164" s="83"/>
      <c r="C164" s="212" t="s">
        <v>138</v>
      </c>
      <c r="D164" s="98"/>
      <c r="E164" s="99" t="s">
        <v>30</v>
      </c>
      <c r="F164" s="213"/>
      <c r="G164" s="113" t="str">
        <f>IF('TEIL 1 Zustandsermittlung'!H126="","",'TEIL 1 Zustandsermittlung'!H126)</f>
        <v/>
      </c>
      <c r="H164" s="262" t="str">
        <f t="shared" ref="H164:AL164" si="34">IF(ISBLANK(G164),"",G164)</f>
        <v/>
      </c>
      <c r="I164" s="262" t="str">
        <f t="shared" si="34"/>
        <v/>
      </c>
      <c r="J164" s="262" t="str">
        <f t="shared" si="34"/>
        <v/>
      </c>
      <c r="K164" s="262" t="str">
        <f t="shared" si="34"/>
        <v/>
      </c>
      <c r="L164" s="262" t="str">
        <f t="shared" si="34"/>
        <v/>
      </c>
      <c r="M164" s="262" t="str">
        <f t="shared" si="34"/>
        <v/>
      </c>
      <c r="N164" s="262" t="str">
        <f t="shared" si="34"/>
        <v/>
      </c>
      <c r="O164" s="262" t="str">
        <f t="shared" si="34"/>
        <v/>
      </c>
      <c r="P164" s="262" t="str">
        <f t="shared" si="34"/>
        <v/>
      </c>
      <c r="Q164" s="262" t="str">
        <f t="shared" si="34"/>
        <v/>
      </c>
      <c r="R164" s="262" t="str">
        <f t="shared" si="34"/>
        <v/>
      </c>
      <c r="S164" s="262" t="str">
        <f t="shared" si="34"/>
        <v/>
      </c>
      <c r="T164" s="262" t="str">
        <f t="shared" si="34"/>
        <v/>
      </c>
      <c r="U164" s="262" t="str">
        <f t="shared" si="34"/>
        <v/>
      </c>
      <c r="V164" s="262" t="str">
        <f t="shared" si="34"/>
        <v/>
      </c>
      <c r="W164" s="262" t="str">
        <f t="shared" si="34"/>
        <v/>
      </c>
      <c r="X164" s="262" t="str">
        <f t="shared" si="34"/>
        <v/>
      </c>
      <c r="Y164" s="262" t="str">
        <f t="shared" si="34"/>
        <v/>
      </c>
      <c r="Z164" s="262" t="str">
        <f t="shared" si="34"/>
        <v/>
      </c>
      <c r="AA164" s="262" t="str">
        <f t="shared" si="34"/>
        <v/>
      </c>
      <c r="AB164" s="262" t="str">
        <f t="shared" si="34"/>
        <v/>
      </c>
      <c r="AC164" s="262" t="str">
        <f t="shared" si="34"/>
        <v/>
      </c>
      <c r="AD164" s="262" t="str">
        <f t="shared" si="34"/>
        <v/>
      </c>
      <c r="AE164" s="262" t="str">
        <f t="shared" si="34"/>
        <v/>
      </c>
      <c r="AF164" s="262" t="str">
        <f t="shared" si="34"/>
        <v/>
      </c>
      <c r="AG164" s="262" t="str">
        <f t="shared" si="34"/>
        <v/>
      </c>
      <c r="AH164" s="262" t="str">
        <f t="shared" si="34"/>
        <v/>
      </c>
      <c r="AI164" s="262" t="str">
        <f t="shared" si="34"/>
        <v/>
      </c>
      <c r="AJ164" s="262" t="str">
        <f t="shared" si="34"/>
        <v/>
      </c>
      <c r="AK164" s="262" t="str">
        <f t="shared" si="34"/>
        <v/>
      </c>
      <c r="AL164" s="262" t="str">
        <f t="shared" si="34"/>
        <v/>
      </c>
    </row>
    <row r="165" spans="2:38" ht="17.25" customHeight="1">
      <c r="B165" s="83"/>
      <c r="C165" s="33"/>
      <c r="D165" s="58"/>
      <c r="E165" s="82"/>
      <c r="F165" s="203"/>
      <c r="G165" s="85"/>
      <c r="H165" s="204"/>
      <c r="I165" s="204"/>
      <c r="J165" s="204"/>
      <c r="K165" s="204"/>
      <c r="L165" s="204"/>
      <c r="M165" s="204"/>
      <c r="N165" s="204"/>
      <c r="O165" s="204"/>
      <c r="P165" s="204"/>
      <c r="Q165" s="204"/>
      <c r="R165" s="204"/>
      <c r="S165" s="204"/>
      <c r="T165" s="204"/>
      <c r="U165" s="204"/>
      <c r="V165" s="204"/>
      <c r="W165" s="204"/>
      <c r="X165" s="204"/>
      <c r="Y165" s="204"/>
      <c r="Z165" s="204"/>
      <c r="AA165" s="204"/>
      <c r="AB165" s="204"/>
      <c r="AC165" s="204"/>
      <c r="AD165" s="204"/>
      <c r="AE165" s="204"/>
      <c r="AF165" s="204"/>
      <c r="AG165" s="204"/>
      <c r="AH165" s="204"/>
      <c r="AI165" s="204"/>
      <c r="AJ165" s="204"/>
      <c r="AK165" s="204"/>
      <c r="AL165" s="204"/>
    </row>
    <row r="166" spans="2:38" ht="15.75" customHeight="1" thickBot="1">
      <c r="B166" s="83"/>
      <c r="C166" s="58" t="s">
        <v>344</v>
      </c>
      <c r="D166" s="58"/>
      <c r="E166" s="82"/>
      <c r="F166" s="203"/>
      <c r="G166" s="85"/>
      <c r="H166" s="204"/>
      <c r="I166" s="204"/>
      <c r="J166" s="204"/>
      <c r="K166" s="204"/>
      <c r="L166" s="204"/>
      <c r="M166" s="204"/>
      <c r="N166" s="204"/>
      <c r="O166" s="204"/>
      <c r="P166" s="204"/>
      <c r="Q166" s="204"/>
      <c r="R166" s="204"/>
      <c r="S166" s="204"/>
      <c r="T166" s="204"/>
      <c r="U166" s="204"/>
      <c r="V166" s="204"/>
      <c r="W166" s="204"/>
      <c r="X166" s="204"/>
      <c r="Y166" s="204"/>
      <c r="Z166" s="204"/>
      <c r="AA166" s="204"/>
      <c r="AB166" s="204"/>
      <c r="AC166" s="204"/>
      <c r="AD166" s="204"/>
      <c r="AE166" s="204"/>
      <c r="AF166" s="204"/>
      <c r="AG166" s="204"/>
      <c r="AH166" s="204"/>
      <c r="AI166" s="204"/>
      <c r="AJ166" s="204"/>
      <c r="AK166" s="204"/>
      <c r="AL166" s="204"/>
    </row>
    <row r="167" spans="2:38" ht="15.75" customHeight="1">
      <c r="B167" s="83"/>
      <c r="C167" s="89" t="s">
        <v>32</v>
      </c>
      <c r="D167" s="90"/>
      <c r="E167" s="91"/>
      <c r="F167" s="203"/>
      <c r="G167" s="85"/>
      <c r="H167" s="204"/>
      <c r="I167" s="204"/>
      <c r="J167" s="204"/>
      <c r="K167" s="204"/>
      <c r="L167" s="204"/>
      <c r="M167" s="204"/>
      <c r="N167" s="204"/>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4"/>
      <c r="AL167" s="204"/>
    </row>
    <row r="168" spans="2:38" ht="16.5" customHeight="1">
      <c r="B168" s="100"/>
      <c r="C168" s="591"/>
      <c r="D168" s="571"/>
      <c r="E168" s="571"/>
      <c r="F168" s="203"/>
      <c r="G168" s="85"/>
      <c r="H168" s="204"/>
      <c r="I168" s="204"/>
      <c r="J168" s="204"/>
      <c r="K168" s="204"/>
      <c r="L168" s="204"/>
      <c r="M168" s="204"/>
      <c r="N168" s="204"/>
      <c r="O168" s="204"/>
      <c r="P168" s="204"/>
      <c r="Q168" s="204"/>
      <c r="R168" s="204"/>
      <c r="S168" s="204"/>
      <c r="T168" s="204"/>
      <c r="U168" s="204"/>
      <c r="V168" s="204"/>
      <c r="W168" s="204"/>
      <c r="X168" s="204"/>
      <c r="Y168" s="204"/>
      <c r="Z168" s="204"/>
      <c r="AA168" s="204"/>
      <c r="AB168" s="204"/>
      <c r="AC168" s="204"/>
      <c r="AD168" s="204"/>
      <c r="AE168" s="204"/>
      <c r="AF168" s="204"/>
      <c r="AG168" s="204"/>
      <c r="AH168" s="204"/>
      <c r="AI168" s="204"/>
      <c r="AJ168" s="204"/>
      <c r="AK168" s="204"/>
      <c r="AL168" s="204"/>
    </row>
    <row r="169" spans="2:38" ht="15.75" customHeight="1">
      <c r="B169" s="101"/>
      <c r="C169" s="210" t="s">
        <v>107</v>
      </c>
      <c r="D169" s="592" t="str">
        <f>IF(C168="","",IF(VLOOKUP(C168,$A$328:$B$345,2,FALSE)="","Berechnung in ANNEX 2",VLOOKUP(C168,$A$328:$B$345,2,FALSE)))</f>
        <v/>
      </c>
      <c r="E169" s="593"/>
      <c r="F169" s="203"/>
      <c r="G169" s="85"/>
      <c r="H169" s="216"/>
      <c r="I169" s="216"/>
      <c r="J169" s="216"/>
      <c r="K169" s="216"/>
      <c r="L169" s="216"/>
      <c r="M169" s="216"/>
      <c r="N169" s="216"/>
      <c r="O169" s="216"/>
      <c r="P169" s="216"/>
      <c r="Q169" s="216"/>
      <c r="R169" s="216"/>
      <c r="S169" s="216"/>
      <c r="T169" s="216"/>
      <c r="U169" s="216"/>
      <c r="V169" s="216"/>
      <c r="W169" s="216"/>
      <c r="X169" s="216"/>
      <c r="Y169" s="216"/>
      <c r="Z169" s="216"/>
      <c r="AA169" s="216"/>
      <c r="AB169" s="216"/>
      <c r="AC169" s="216"/>
      <c r="AD169" s="216"/>
      <c r="AE169" s="216"/>
      <c r="AF169" s="216"/>
      <c r="AG169" s="216"/>
      <c r="AH169" s="216"/>
      <c r="AI169" s="216"/>
      <c r="AJ169" s="216"/>
      <c r="AK169" s="216"/>
      <c r="AL169" s="216"/>
    </row>
    <row r="170" spans="2:38" ht="15.75" customHeight="1" thickBot="1">
      <c r="B170" s="63"/>
      <c r="C170" s="212" t="s">
        <v>138</v>
      </c>
      <c r="D170" s="98"/>
      <c r="E170" s="99" t="s">
        <v>30</v>
      </c>
      <c r="F170" s="213"/>
      <c r="G170" s="85"/>
      <c r="H170" s="262" t="str">
        <f t="shared" ref="H170:AL170" si="35">IF(ISBLANK(G170),"",G170)</f>
        <v/>
      </c>
      <c r="I170" s="262" t="str">
        <f t="shared" si="35"/>
        <v/>
      </c>
      <c r="J170" s="262" t="str">
        <f t="shared" si="35"/>
        <v/>
      </c>
      <c r="K170" s="262" t="str">
        <f t="shared" si="35"/>
        <v/>
      </c>
      <c r="L170" s="262" t="str">
        <f t="shared" si="35"/>
        <v/>
      </c>
      <c r="M170" s="262" t="str">
        <f t="shared" si="35"/>
        <v/>
      </c>
      <c r="N170" s="262" t="str">
        <f t="shared" si="35"/>
        <v/>
      </c>
      <c r="O170" s="262" t="str">
        <f t="shared" si="35"/>
        <v/>
      </c>
      <c r="P170" s="262" t="str">
        <f t="shared" si="35"/>
        <v/>
      </c>
      <c r="Q170" s="262" t="str">
        <f t="shared" si="35"/>
        <v/>
      </c>
      <c r="R170" s="262" t="str">
        <f t="shared" si="35"/>
        <v/>
      </c>
      <c r="S170" s="262" t="str">
        <f t="shared" si="35"/>
        <v/>
      </c>
      <c r="T170" s="262" t="str">
        <f t="shared" si="35"/>
        <v/>
      </c>
      <c r="U170" s="262" t="str">
        <f t="shared" si="35"/>
        <v/>
      </c>
      <c r="V170" s="262" t="str">
        <f t="shared" si="35"/>
        <v/>
      </c>
      <c r="W170" s="262" t="str">
        <f t="shared" si="35"/>
        <v/>
      </c>
      <c r="X170" s="262" t="str">
        <f t="shared" si="35"/>
        <v/>
      </c>
      <c r="Y170" s="262" t="str">
        <f t="shared" si="35"/>
        <v/>
      </c>
      <c r="Z170" s="262" t="str">
        <f t="shared" si="35"/>
        <v/>
      </c>
      <c r="AA170" s="262" t="str">
        <f t="shared" si="35"/>
        <v/>
      </c>
      <c r="AB170" s="262" t="str">
        <f t="shared" si="35"/>
        <v/>
      </c>
      <c r="AC170" s="262" t="str">
        <f t="shared" si="35"/>
        <v/>
      </c>
      <c r="AD170" s="262" t="str">
        <f t="shared" si="35"/>
        <v/>
      </c>
      <c r="AE170" s="262" t="str">
        <f t="shared" si="35"/>
        <v/>
      </c>
      <c r="AF170" s="262" t="str">
        <f t="shared" si="35"/>
        <v/>
      </c>
      <c r="AG170" s="262" t="str">
        <f t="shared" si="35"/>
        <v/>
      </c>
      <c r="AH170" s="262" t="str">
        <f t="shared" si="35"/>
        <v/>
      </c>
      <c r="AI170" s="262" t="str">
        <f t="shared" si="35"/>
        <v/>
      </c>
      <c r="AJ170" s="262" t="str">
        <f t="shared" si="35"/>
        <v/>
      </c>
      <c r="AK170" s="262" t="str">
        <f t="shared" si="35"/>
        <v/>
      </c>
      <c r="AL170" s="262" t="str">
        <f t="shared" si="35"/>
        <v/>
      </c>
    </row>
    <row r="171" spans="2:38" ht="13.5" customHeight="1">
      <c r="B171" s="63"/>
      <c r="F171" s="214"/>
      <c r="G171" s="85"/>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s="34"/>
      <c r="AF171" s="34"/>
      <c r="AG171" s="34"/>
      <c r="AH171" s="34"/>
      <c r="AI171" s="34"/>
      <c r="AJ171" s="34"/>
      <c r="AK171" s="34"/>
      <c r="AL171" s="34"/>
    </row>
    <row r="172" spans="2:38" ht="15.75" customHeight="1" thickBot="1">
      <c r="B172" s="83"/>
      <c r="C172" s="58" t="s">
        <v>345</v>
      </c>
      <c r="D172" s="58"/>
      <c r="E172" s="82"/>
      <c r="F172" s="203"/>
      <c r="G172" s="85"/>
      <c r="H172" s="204"/>
      <c r="I172" s="204"/>
      <c r="J172" s="204"/>
      <c r="K172" s="204"/>
      <c r="L172" s="204"/>
      <c r="M172" s="204"/>
      <c r="N172" s="204"/>
      <c r="O172" s="204"/>
      <c r="P172" s="204"/>
      <c r="Q172" s="204"/>
      <c r="R172" s="204"/>
      <c r="S172" s="204"/>
      <c r="T172" s="204"/>
      <c r="U172" s="204"/>
      <c r="V172" s="204"/>
      <c r="W172" s="204"/>
      <c r="X172" s="204"/>
      <c r="Y172" s="204"/>
      <c r="Z172" s="204"/>
      <c r="AA172" s="204"/>
      <c r="AB172" s="204"/>
      <c r="AC172" s="204"/>
      <c r="AD172" s="204"/>
      <c r="AE172" s="204"/>
      <c r="AF172" s="204"/>
      <c r="AG172" s="204"/>
      <c r="AH172" s="204"/>
      <c r="AI172" s="204"/>
      <c r="AJ172" s="204"/>
      <c r="AK172" s="204"/>
      <c r="AL172" s="204"/>
    </row>
    <row r="173" spans="2:38" ht="15.75" customHeight="1">
      <c r="B173" s="83"/>
      <c r="C173" s="89" t="s">
        <v>32</v>
      </c>
      <c r="D173" s="90"/>
      <c r="E173" s="91"/>
      <c r="F173" s="203"/>
      <c r="G173" s="85"/>
      <c r="H173" s="204"/>
      <c r="I173" s="204"/>
      <c r="J173" s="204"/>
      <c r="K173" s="204"/>
      <c r="L173" s="204"/>
      <c r="M173" s="204"/>
      <c r="N173" s="204"/>
      <c r="O173" s="204"/>
      <c r="P173" s="204"/>
      <c r="Q173" s="204"/>
      <c r="R173" s="204"/>
      <c r="S173" s="204"/>
      <c r="T173" s="204"/>
      <c r="U173" s="204"/>
      <c r="V173" s="204"/>
      <c r="W173" s="204"/>
      <c r="X173" s="204"/>
      <c r="Y173" s="204"/>
      <c r="Z173" s="204"/>
      <c r="AA173" s="204"/>
      <c r="AB173" s="204"/>
      <c r="AC173" s="204"/>
      <c r="AD173" s="204"/>
      <c r="AE173" s="204"/>
      <c r="AF173" s="204"/>
      <c r="AG173" s="204"/>
      <c r="AH173" s="204"/>
      <c r="AI173" s="204"/>
      <c r="AJ173" s="204"/>
      <c r="AK173" s="204"/>
      <c r="AL173" s="204"/>
    </row>
    <row r="174" spans="2:38" ht="16.5" customHeight="1">
      <c r="B174" s="100"/>
      <c r="C174" s="591"/>
      <c r="D174" s="571"/>
      <c r="E174" s="571"/>
      <c r="F174" s="203"/>
      <c r="G174" s="85"/>
      <c r="H174" s="204"/>
      <c r="I174" s="204"/>
      <c r="J174" s="204"/>
      <c r="K174" s="204"/>
      <c r="L174" s="204"/>
      <c r="M174" s="204"/>
      <c r="N174" s="204"/>
      <c r="O174" s="204"/>
      <c r="P174" s="204"/>
      <c r="Q174" s="204"/>
      <c r="R174" s="204"/>
      <c r="S174" s="204"/>
      <c r="T174" s="204"/>
      <c r="U174" s="204"/>
      <c r="V174" s="204"/>
      <c r="W174" s="204"/>
      <c r="X174" s="204"/>
      <c r="Y174" s="204"/>
      <c r="Z174" s="204"/>
      <c r="AA174" s="204"/>
      <c r="AB174" s="204"/>
      <c r="AC174" s="204"/>
      <c r="AD174" s="204"/>
      <c r="AE174" s="204"/>
      <c r="AF174" s="204"/>
      <c r="AG174" s="204"/>
      <c r="AH174" s="204"/>
      <c r="AI174" s="204"/>
      <c r="AJ174" s="204"/>
      <c r="AK174" s="204"/>
      <c r="AL174" s="204"/>
    </row>
    <row r="175" spans="2:38" ht="15.75" customHeight="1">
      <c r="B175" s="101"/>
      <c r="C175" s="210" t="s">
        <v>107</v>
      </c>
      <c r="D175" s="592" t="str">
        <f>IF(C174="","",IF(VLOOKUP(C174,$A$328:$B$345,2,FALSE)="","Berechnung in ANNEX 2",VLOOKUP(C174,$A$328:$B$345,2,FALSE)))</f>
        <v/>
      </c>
      <c r="E175" s="593"/>
      <c r="F175" s="203"/>
      <c r="G175" s="85"/>
      <c r="H175" s="216"/>
      <c r="I175" s="216"/>
      <c r="J175" s="216"/>
      <c r="K175" s="216"/>
      <c r="L175" s="216"/>
      <c r="M175" s="216"/>
      <c r="N175" s="216"/>
      <c r="O175" s="216"/>
      <c r="P175" s="216"/>
      <c r="Q175" s="216"/>
      <c r="R175" s="216"/>
      <c r="S175" s="216"/>
      <c r="T175" s="216"/>
      <c r="U175" s="216"/>
      <c r="V175" s="216"/>
      <c r="W175" s="216"/>
      <c r="X175" s="216"/>
      <c r="Y175" s="216"/>
      <c r="Z175" s="216"/>
      <c r="AA175" s="216"/>
      <c r="AB175" s="216"/>
      <c r="AC175" s="216"/>
      <c r="AD175" s="216"/>
      <c r="AE175" s="216"/>
      <c r="AF175" s="216"/>
      <c r="AG175" s="216"/>
      <c r="AH175" s="216"/>
      <c r="AI175" s="216"/>
      <c r="AJ175" s="216"/>
      <c r="AK175" s="216"/>
      <c r="AL175" s="216"/>
    </row>
    <row r="176" spans="2:38" ht="15.75" customHeight="1" thickBot="1">
      <c r="B176" s="63"/>
      <c r="C176" s="212" t="s">
        <v>138</v>
      </c>
      <c r="D176" s="98"/>
      <c r="E176" s="99" t="s">
        <v>30</v>
      </c>
      <c r="F176" s="213"/>
      <c r="G176" s="85"/>
      <c r="H176" s="262" t="str">
        <f t="shared" ref="H176:AL176" si="36">IF(ISBLANK(G176),"",G176)</f>
        <v/>
      </c>
      <c r="I176" s="262" t="str">
        <f t="shared" si="36"/>
        <v/>
      </c>
      <c r="J176" s="262" t="str">
        <f t="shared" si="36"/>
        <v/>
      </c>
      <c r="K176" s="262" t="str">
        <f t="shared" si="36"/>
        <v/>
      </c>
      <c r="L176" s="262" t="str">
        <f t="shared" si="36"/>
        <v/>
      </c>
      <c r="M176" s="262" t="str">
        <f t="shared" si="36"/>
        <v/>
      </c>
      <c r="N176" s="262" t="str">
        <f t="shared" si="36"/>
        <v/>
      </c>
      <c r="O176" s="262" t="str">
        <f t="shared" si="36"/>
        <v/>
      </c>
      <c r="P176" s="262" t="str">
        <f t="shared" si="36"/>
        <v/>
      </c>
      <c r="Q176" s="262" t="str">
        <f t="shared" si="36"/>
        <v/>
      </c>
      <c r="R176" s="262" t="str">
        <f t="shared" si="36"/>
        <v/>
      </c>
      <c r="S176" s="262" t="str">
        <f t="shared" si="36"/>
        <v/>
      </c>
      <c r="T176" s="262" t="str">
        <f t="shared" si="36"/>
        <v/>
      </c>
      <c r="U176" s="262" t="str">
        <f t="shared" si="36"/>
        <v/>
      </c>
      <c r="V176" s="262" t="str">
        <f t="shared" si="36"/>
        <v/>
      </c>
      <c r="W176" s="262" t="str">
        <f t="shared" si="36"/>
        <v/>
      </c>
      <c r="X176" s="262" t="str">
        <f t="shared" si="36"/>
        <v/>
      </c>
      <c r="Y176" s="262" t="str">
        <f t="shared" si="36"/>
        <v/>
      </c>
      <c r="Z176" s="262" t="str">
        <f t="shared" si="36"/>
        <v/>
      </c>
      <c r="AA176" s="262" t="str">
        <f t="shared" si="36"/>
        <v/>
      </c>
      <c r="AB176" s="262" t="str">
        <f t="shared" si="36"/>
        <v/>
      </c>
      <c r="AC176" s="262" t="str">
        <f t="shared" si="36"/>
        <v/>
      </c>
      <c r="AD176" s="262" t="str">
        <f t="shared" si="36"/>
        <v/>
      </c>
      <c r="AE176" s="262" t="str">
        <f t="shared" si="36"/>
        <v/>
      </c>
      <c r="AF176" s="262" t="str">
        <f t="shared" si="36"/>
        <v/>
      </c>
      <c r="AG176" s="262" t="str">
        <f t="shared" si="36"/>
        <v/>
      </c>
      <c r="AH176" s="262" t="str">
        <f t="shared" si="36"/>
        <v/>
      </c>
      <c r="AI176" s="262" t="str">
        <f t="shared" si="36"/>
        <v/>
      </c>
      <c r="AJ176" s="262" t="str">
        <f t="shared" si="36"/>
        <v/>
      </c>
      <c r="AK176" s="262" t="str">
        <f t="shared" si="36"/>
        <v/>
      </c>
      <c r="AL176" s="262" t="str">
        <f t="shared" si="36"/>
        <v/>
      </c>
    </row>
    <row r="177" spans="2:38" ht="13.5" customHeight="1">
      <c r="B177" s="63"/>
      <c r="F177" s="214"/>
      <c r="G177" s="85"/>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s="34"/>
      <c r="AF177" s="34"/>
      <c r="AG177" s="34"/>
      <c r="AH177" s="34"/>
      <c r="AI177" s="34"/>
      <c r="AJ177" s="34"/>
      <c r="AK177" s="34"/>
      <c r="AL177" s="34"/>
    </row>
    <row r="178" spans="2:38" ht="15.75" customHeight="1" thickBot="1">
      <c r="B178" s="63"/>
      <c r="C178" s="58" t="s">
        <v>346</v>
      </c>
      <c r="D178" s="58"/>
      <c r="E178" s="82"/>
      <c r="F178" s="203"/>
      <c r="G178" s="85"/>
      <c r="H178" s="204"/>
      <c r="I178" s="204"/>
      <c r="J178" s="204"/>
      <c r="K178" s="204"/>
      <c r="L178" s="204"/>
      <c r="M178" s="204"/>
      <c r="N178" s="204"/>
      <c r="O178" s="204"/>
      <c r="P178" s="204"/>
      <c r="Q178" s="204"/>
      <c r="R178" s="204"/>
      <c r="S178" s="204"/>
      <c r="T178" s="204"/>
      <c r="U178" s="204"/>
      <c r="V178" s="204"/>
      <c r="W178" s="204"/>
      <c r="X178" s="204"/>
      <c r="Y178" s="204"/>
      <c r="Z178" s="204"/>
      <c r="AA178" s="204"/>
      <c r="AB178" s="204"/>
      <c r="AC178" s="204"/>
      <c r="AD178" s="204"/>
      <c r="AE178" s="204"/>
      <c r="AF178" s="204"/>
      <c r="AG178" s="204"/>
      <c r="AH178" s="204"/>
      <c r="AI178" s="204"/>
      <c r="AJ178" s="204"/>
      <c r="AK178" s="204"/>
      <c r="AL178" s="204"/>
    </row>
    <row r="179" spans="2:38" ht="15.75" customHeight="1">
      <c r="B179" s="63"/>
      <c r="C179" s="89" t="s">
        <v>32</v>
      </c>
      <c r="D179" s="90"/>
      <c r="E179" s="91"/>
      <c r="F179" s="203"/>
      <c r="G179" s="85"/>
      <c r="H179" s="204"/>
      <c r="I179" s="204"/>
      <c r="J179" s="204"/>
      <c r="K179" s="204"/>
      <c r="L179" s="204"/>
      <c r="M179" s="204"/>
      <c r="N179" s="204"/>
      <c r="O179" s="204"/>
      <c r="P179" s="204"/>
      <c r="Q179" s="204"/>
      <c r="R179" s="204"/>
      <c r="S179" s="204"/>
      <c r="T179" s="204"/>
      <c r="U179" s="204"/>
      <c r="V179" s="204"/>
      <c r="W179" s="204"/>
      <c r="X179" s="204"/>
      <c r="Y179" s="204"/>
      <c r="Z179" s="204"/>
      <c r="AA179" s="204"/>
      <c r="AB179" s="204"/>
      <c r="AC179" s="204"/>
      <c r="AD179" s="204"/>
      <c r="AE179" s="204"/>
      <c r="AF179" s="204"/>
      <c r="AG179" s="204"/>
      <c r="AH179" s="204"/>
      <c r="AI179" s="204"/>
      <c r="AJ179" s="204"/>
      <c r="AK179" s="204"/>
      <c r="AL179" s="204"/>
    </row>
    <row r="180" spans="2:38" ht="16.5" customHeight="1">
      <c r="B180" s="63"/>
      <c r="C180" s="591"/>
      <c r="D180" s="571"/>
      <c r="E180" s="571"/>
      <c r="F180" s="203"/>
      <c r="G180" s="85"/>
      <c r="H180" s="217"/>
      <c r="I180" s="217"/>
      <c r="J180" s="217"/>
      <c r="K180" s="217"/>
      <c r="L180" s="217"/>
      <c r="M180" s="217"/>
      <c r="N180" s="217"/>
      <c r="O180" s="217"/>
      <c r="P180" s="217"/>
      <c r="Q180" s="217"/>
      <c r="R180" s="217"/>
      <c r="S180" s="217"/>
      <c r="T180" s="217"/>
      <c r="U180" s="217"/>
      <c r="V180" s="217"/>
      <c r="W180" s="217"/>
      <c r="X180" s="217"/>
      <c r="Y180" s="217"/>
      <c r="Z180" s="217"/>
      <c r="AA180" s="217"/>
      <c r="AB180" s="217"/>
      <c r="AC180" s="217"/>
      <c r="AD180" s="217"/>
      <c r="AE180" s="217"/>
      <c r="AF180" s="217"/>
      <c r="AG180" s="217"/>
      <c r="AH180" s="217"/>
      <c r="AI180" s="217"/>
      <c r="AJ180" s="217"/>
      <c r="AK180" s="217"/>
      <c r="AL180" s="217"/>
    </row>
    <row r="181" spans="2:38" ht="15.75" customHeight="1">
      <c r="B181" s="63"/>
      <c r="C181" s="210" t="s">
        <v>107</v>
      </c>
      <c r="D181" s="592" t="str">
        <f>IF(C180="","",IF(VLOOKUP(C180,$A$328:$B$345,2,FALSE)="","Berechnung in ANNEX 2",VLOOKUP(C180,$A$328:$B$345,2,FALSE)))</f>
        <v/>
      </c>
      <c r="E181" s="593"/>
      <c r="F181" s="203"/>
      <c r="G181" s="85"/>
      <c r="H181" s="216"/>
      <c r="I181" s="216"/>
      <c r="J181" s="216"/>
      <c r="K181" s="216"/>
      <c r="L181" s="216"/>
      <c r="M181" s="216"/>
      <c r="N181" s="216"/>
      <c r="O181" s="216"/>
      <c r="P181" s="216"/>
      <c r="Q181" s="216"/>
      <c r="R181" s="216"/>
      <c r="S181" s="216"/>
      <c r="T181" s="216"/>
      <c r="U181" s="216"/>
      <c r="V181" s="216"/>
      <c r="W181" s="216"/>
      <c r="X181" s="216"/>
      <c r="Y181" s="216"/>
      <c r="Z181" s="216"/>
      <c r="AA181" s="216"/>
      <c r="AB181" s="216"/>
      <c r="AC181" s="216"/>
      <c r="AD181" s="216"/>
      <c r="AE181" s="216"/>
      <c r="AF181" s="216"/>
      <c r="AG181" s="216"/>
      <c r="AH181" s="216"/>
      <c r="AI181" s="216"/>
      <c r="AJ181" s="216"/>
      <c r="AK181" s="216"/>
      <c r="AL181" s="216"/>
    </row>
    <row r="182" spans="2:38" ht="15.75" customHeight="1" thickBot="1">
      <c r="B182" s="114"/>
      <c r="C182" s="212" t="s">
        <v>138</v>
      </c>
      <c r="D182" s="98"/>
      <c r="E182" s="99" t="s">
        <v>30</v>
      </c>
      <c r="F182" s="213"/>
      <c r="G182" s="85"/>
      <c r="H182" s="262" t="str">
        <f t="shared" ref="H182:AL182" si="37">IF(ISBLANK(G182),"",G182)</f>
        <v/>
      </c>
      <c r="I182" s="262" t="str">
        <f t="shared" si="37"/>
        <v/>
      </c>
      <c r="J182" s="262" t="str">
        <f t="shared" si="37"/>
        <v/>
      </c>
      <c r="K182" s="262" t="str">
        <f t="shared" si="37"/>
        <v/>
      </c>
      <c r="L182" s="262" t="str">
        <f t="shared" si="37"/>
        <v/>
      </c>
      <c r="M182" s="262" t="str">
        <f t="shared" si="37"/>
        <v/>
      </c>
      <c r="N182" s="262" t="str">
        <f t="shared" si="37"/>
        <v/>
      </c>
      <c r="O182" s="262" t="str">
        <f t="shared" si="37"/>
        <v/>
      </c>
      <c r="P182" s="262" t="str">
        <f t="shared" si="37"/>
        <v/>
      </c>
      <c r="Q182" s="262" t="str">
        <f t="shared" si="37"/>
        <v/>
      </c>
      <c r="R182" s="262" t="str">
        <f t="shared" si="37"/>
        <v/>
      </c>
      <c r="S182" s="262" t="str">
        <f t="shared" si="37"/>
        <v/>
      </c>
      <c r="T182" s="262" t="str">
        <f t="shared" si="37"/>
        <v/>
      </c>
      <c r="U182" s="262" t="str">
        <f t="shared" si="37"/>
        <v/>
      </c>
      <c r="V182" s="262" t="str">
        <f t="shared" si="37"/>
        <v/>
      </c>
      <c r="W182" s="262" t="str">
        <f t="shared" si="37"/>
        <v/>
      </c>
      <c r="X182" s="262" t="str">
        <f t="shared" si="37"/>
        <v/>
      </c>
      <c r="Y182" s="262" t="str">
        <f t="shared" si="37"/>
        <v/>
      </c>
      <c r="Z182" s="262" t="str">
        <f t="shared" si="37"/>
        <v/>
      </c>
      <c r="AA182" s="262" t="str">
        <f t="shared" si="37"/>
        <v/>
      </c>
      <c r="AB182" s="262" t="str">
        <f t="shared" si="37"/>
        <v/>
      </c>
      <c r="AC182" s="262" t="str">
        <f t="shared" si="37"/>
        <v/>
      </c>
      <c r="AD182" s="262" t="str">
        <f t="shared" si="37"/>
        <v/>
      </c>
      <c r="AE182" s="262" t="str">
        <f t="shared" si="37"/>
        <v/>
      </c>
      <c r="AF182" s="262" t="str">
        <f t="shared" si="37"/>
        <v/>
      </c>
      <c r="AG182" s="262" t="str">
        <f t="shared" si="37"/>
        <v/>
      </c>
      <c r="AH182" s="262" t="str">
        <f t="shared" si="37"/>
        <v/>
      </c>
      <c r="AI182" s="262" t="str">
        <f t="shared" si="37"/>
        <v/>
      </c>
      <c r="AJ182" s="262" t="str">
        <f t="shared" si="37"/>
        <v/>
      </c>
      <c r="AK182" s="262" t="str">
        <f t="shared" si="37"/>
        <v/>
      </c>
      <c r="AL182" s="262" t="str">
        <f t="shared" si="37"/>
        <v/>
      </c>
    </row>
    <row r="183" spans="2:38" ht="15.75" customHeight="1">
      <c r="C183" s="33"/>
      <c r="D183" s="58"/>
      <c r="E183" s="82"/>
      <c r="F183" s="203"/>
      <c r="G183" s="85"/>
      <c r="H183" s="204"/>
      <c r="I183" s="204"/>
      <c r="J183" s="204"/>
      <c r="K183" s="204"/>
      <c r="L183" s="204"/>
      <c r="M183" s="204"/>
      <c r="N183" s="204"/>
      <c r="O183" s="204"/>
      <c r="P183" s="204"/>
      <c r="Q183" s="204"/>
      <c r="R183" s="204"/>
      <c r="S183" s="204"/>
      <c r="T183" s="204"/>
      <c r="U183" s="204"/>
      <c r="V183" s="204"/>
      <c r="W183" s="204"/>
      <c r="X183" s="204"/>
      <c r="Y183" s="204"/>
      <c r="Z183" s="204"/>
      <c r="AA183" s="204"/>
      <c r="AB183" s="204"/>
      <c r="AC183" s="204"/>
      <c r="AD183" s="204"/>
      <c r="AE183" s="204"/>
      <c r="AF183" s="204"/>
      <c r="AG183" s="204"/>
      <c r="AH183" s="204"/>
      <c r="AI183" s="204"/>
      <c r="AJ183" s="204"/>
      <c r="AK183" s="204"/>
      <c r="AL183" s="204"/>
    </row>
    <row r="184" spans="2:38" ht="12.75" customHeight="1">
      <c r="C184" s="33"/>
      <c r="D184" s="58"/>
      <c r="E184" s="82"/>
      <c r="F184" s="203"/>
      <c r="G184" s="85"/>
      <c r="H184" s="204"/>
      <c r="I184" s="204"/>
      <c r="J184" s="204"/>
      <c r="K184" s="204"/>
      <c r="L184" s="204"/>
      <c r="M184" s="204"/>
      <c r="N184" s="204"/>
      <c r="O184" s="204"/>
      <c r="P184" s="204"/>
      <c r="Q184" s="204"/>
      <c r="R184" s="204"/>
      <c r="S184" s="204"/>
      <c r="T184" s="204"/>
      <c r="U184" s="204"/>
      <c r="V184" s="204"/>
      <c r="W184" s="204"/>
      <c r="X184" s="204"/>
      <c r="Y184" s="204"/>
      <c r="Z184" s="204"/>
      <c r="AA184" s="204"/>
      <c r="AB184" s="204"/>
      <c r="AC184" s="204"/>
      <c r="AD184" s="204"/>
      <c r="AE184" s="204"/>
      <c r="AF184" s="204"/>
      <c r="AG184" s="204"/>
      <c r="AH184" s="204"/>
      <c r="AI184" s="204"/>
      <c r="AJ184" s="204"/>
      <c r="AK184" s="204"/>
      <c r="AL184" s="204"/>
    </row>
    <row r="185" spans="2:38" ht="15.6">
      <c r="B185" s="218" t="str">
        <f>'TEIL 1 Zustandsermittlung'!B129</f>
        <v>Produzierte Endenergie</v>
      </c>
      <c r="F185" s="203"/>
      <c r="G185" s="85"/>
      <c r="H185" s="204"/>
      <c r="I185" s="204"/>
      <c r="J185" s="204"/>
      <c r="K185" s="204"/>
      <c r="L185" s="204"/>
      <c r="M185" s="204"/>
      <c r="N185" s="204"/>
      <c r="O185" s="204"/>
      <c r="P185" s="204"/>
      <c r="Q185" s="204"/>
      <c r="R185" s="204"/>
      <c r="S185" s="204"/>
      <c r="T185" s="204"/>
      <c r="U185" s="204"/>
      <c r="V185" s="204"/>
      <c r="W185" s="204"/>
      <c r="X185" s="204"/>
      <c r="Y185" s="204"/>
      <c r="Z185" s="204"/>
      <c r="AA185" s="204"/>
      <c r="AB185" s="204"/>
      <c r="AC185" s="204"/>
      <c r="AD185" s="204"/>
      <c r="AE185" s="204"/>
      <c r="AF185" s="204"/>
      <c r="AG185" s="204"/>
      <c r="AH185" s="204"/>
      <c r="AI185" s="204"/>
      <c r="AJ185" s="204"/>
      <c r="AK185" s="204"/>
      <c r="AL185" s="204"/>
    </row>
    <row r="186" spans="2:38" ht="12.75" customHeight="1">
      <c r="B186" s="616" t="str">
        <f>'TEIL 1 Zustandsermittlung'!$B$130</f>
        <v>Erforderlich zur Berechnung des Eigenversorgungsanteils.</v>
      </c>
      <c r="C186" s="616"/>
      <c r="D186" s="616"/>
      <c r="E186" s="617"/>
      <c r="F186" s="203"/>
      <c r="G186" s="85"/>
      <c r="H186" s="204"/>
      <c r="I186" s="204"/>
      <c r="J186" s="204"/>
      <c r="K186" s="204"/>
      <c r="L186" s="204"/>
      <c r="M186" s="204"/>
      <c r="N186" s="204"/>
      <c r="O186" s="204"/>
      <c r="P186" s="204"/>
      <c r="Q186" s="204"/>
      <c r="R186" s="204"/>
      <c r="S186" s="204"/>
      <c r="T186" s="204"/>
      <c r="U186" s="204"/>
      <c r="V186" s="204"/>
      <c r="W186" s="204"/>
      <c r="X186" s="204"/>
      <c r="Y186" s="204"/>
      <c r="Z186" s="204"/>
      <c r="AA186" s="204"/>
      <c r="AB186" s="204"/>
      <c r="AC186" s="204"/>
      <c r="AD186" s="204"/>
      <c r="AE186" s="204"/>
      <c r="AF186" s="204"/>
      <c r="AG186" s="204"/>
      <c r="AH186" s="204"/>
      <c r="AI186" s="204"/>
      <c r="AJ186" s="204"/>
      <c r="AK186" s="204"/>
      <c r="AL186" s="204"/>
    </row>
    <row r="187" spans="2:38" ht="12.75" customHeight="1" thickBot="1">
      <c r="F187" s="203"/>
      <c r="G187" s="85"/>
      <c r="H187" s="204"/>
      <c r="I187" s="204"/>
      <c r="J187" s="204"/>
      <c r="K187" s="204"/>
      <c r="L187" s="204"/>
      <c r="M187" s="204"/>
      <c r="N187" s="204"/>
      <c r="O187" s="204"/>
      <c r="P187" s="204"/>
      <c r="Q187" s="204"/>
      <c r="R187" s="204"/>
      <c r="S187" s="204"/>
      <c r="T187" s="204"/>
      <c r="U187" s="204"/>
      <c r="V187" s="204"/>
      <c r="W187" s="204"/>
      <c r="X187" s="204"/>
      <c r="Y187" s="204"/>
      <c r="Z187" s="204"/>
      <c r="AA187" s="204"/>
      <c r="AB187" s="204"/>
      <c r="AC187" s="204"/>
      <c r="AD187" s="204"/>
      <c r="AE187" s="204"/>
      <c r="AF187" s="204"/>
      <c r="AG187" s="204"/>
      <c r="AH187" s="204"/>
      <c r="AI187" s="204"/>
      <c r="AJ187" s="204"/>
      <c r="AK187" s="204"/>
      <c r="AL187" s="204"/>
    </row>
    <row r="188" spans="2:38" ht="18.75" customHeight="1" thickBot="1">
      <c r="B188" s="594" t="s">
        <v>148</v>
      </c>
      <c r="C188" s="595"/>
      <c r="D188" s="80"/>
      <c r="E188" s="81"/>
      <c r="F188" s="203"/>
      <c r="G188" s="85"/>
      <c r="H188" s="204"/>
      <c r="I188" s="204"/>
      <c r="J188" s="204"/>
      <c r="K188" s="204"/>
      <c r="L188" s="204"/>
      <c r="M188" s="204"/>
      <c r="N188" s="204"/>
      <c r="O188" s="204"/>
      <c r="P188" s="204"/>
      <c r="Q188" s="204"/>
      <c r="R188" s="204"/>
      <c r="S188" s="204"/>
      <c r="T188" s="204"/>
      <c r="U188" s="204"/>
      <c r="V188" s="204"/>
      <c r="W188" s="204"/>
      <c r="X188" s="204"/>
      <c r="Y188" s="204"/>
      <c r="Z188" s="204"/>
      <c r="AA188" s="204"/>
      <c r="AB188" s="204"/>
      <c r="AC188" s="204"/>
      <c r="AD188" s="204"/>
      <c r="AE188" s="204"/>
      <c r="AF188" s="204"/>
      <c r="AG188" s="204"/>
      <c r="AH188" s="204"/>
      <c r="AI188" s="204"/>
      <c r="AJ188" s="204"/>
      <c r="AK188" s="204"/>
      <c r="AL188" s="204"/>
    </row>
    <row r="189" spans="2:38" ht="12.75" customHeight="1">
      <c r="B189" s="121"/>
      <c r="C189" s="58"/>
      <c r="D189" s="58"/>
      <c r="E189" s="122"/>
      <c r="F189" s="203"/>
      <c r="G189" s="85"/>
      <c r="H189" s="204"/>
      <c r="I189" s="204"/>
      <c r="J189" s="204"/>
      <c r="K189" s="204"/>
      <c r="L189" s="204"/>
      <c r="M189" s="204"/>
      <c r="N189" s="204"/>
      <c r="O189" s="204"/>
      <c r="P189" s="204"/>
      <c r="Q189" s="204"/>
      <c r="R189" s="204"/>
      <c r="S189" s="204"/>
      <c r="T189" s="204"/>
      <c r="U189" s="204"/>
      <c r="V189" s="204"/>
      <c r="W189" s="204"/>
      <c r="X189" s="204"/>
      <c r="Y189" s="204"/>
      <c r="Z189" s="204"/>
      <c r="AA189" s="204"/>
      <c r="AB189" s="204"/>
      <c r="AC189" s="204"/>
      <c r="AD189" s="204"/>
      <c r="AE189" s="204"/>
      <c r="AF189" s="204"/>
      <c r="AG189" s="204"/>
      <c r="AH189" s="204"/>
      <c r="AI189" s="204"/>
      <c r="AJ189" s="204"/>
      <c r="AK189" s="204"/>
      <c r="AL189" s="204"/>
    </row>
    <row r="190" spans="2:38" ht="15.75" customHeight="1" thickBot="1">
      <c r="B190" s="86"/>
      <c r="C190" s="58" t="str">
        <f>'TEIL 1 Zustandsermittlung'!C134</f>
        <v>Produzierter Strom</v>
      </c>
      <c r="D190" s="58"/>
      <c r="E190" s="58"/>
      <c r="F190" s="203"/>
      <c r="G190" s="85"/>
      <c r="H190" s="204"/>
      <c r="I190" s="204"/>
      <c r="J190" s="204"/>
      <c r="K190" s="204"/>
      <c r="L190" s="204"/>
      <c r="M190" s="204"/>
      <c r="N190" s="204"/>
      <c r="O190" s="204"/>
      <c r="P190" s="204"/>
      <c r="Q190" s="204"/>
      <c r="R190" s="204"/>
      <c r="S190" s="204"/>
      <c r="T190" s="204"/>
      <c r="U190" s="204"/>
      <c r="V190" s="204"/>
      <c r="W190" s="204"/>
      <c r="X190" s="204"/>
      <c r="Y190" s="204"/>
      <c r="Z190" s="204"/>
      <c r="AA190" s="204"/>
      <c r="AB190" s="204"/>
      <c r="AC190" s="204"/>
      <c r="AD190" s="204"/>
      <c r="AE190" s="204"/>
      <c r="AF190" s="204"/>
      <c r="AG190" s="204"/>
      <c r="AH190" s="204"/>
      <c r="AI190" s="204"/>
      <c r="AJ190" s="204"/>
      <c r="AK190" s="204"/>
      <c r="AL190" s="204"/>
    </row>
    <row r="191" spans="2:38" ht="15.75" customHeight="1">
      <c r="B191" s="83"/>
      <c r="C191" s="89" t="s">
        <v>32</v>
      </c>
      <c r="D191" s="90"/>
      <c r="E191" s="91"/>
      <c r="F191" s="203"/>
      <c r="G191" s="85"/>
      <c r="H191" s="204"/>
      <c r="I191" s="204"/>
      <c r="J191" s="204"/>
      <c r="K191" s="204"/>
      <c r="L191" s="204"/>
      <c r="M191" s="204"/>
      <c r="N191" s="204"/>
      <c r="O191" s="204"/>
      <c r="P191" s="204"/>
      <c r="Q191" s="204"/>
      <c r="R191" s="204"/>
      <c r="S191" s="204"/>
      <c r="T191" s="204"/>
      <c r="U191" s="204"/>
      <c r="V191" s="204"/>
      <c r="W191" s="204"/>
      <c r="X191" s="204"/>
      <c r="Y191" s="204"/>
      <c r="Z191" s="204"/>
      <c r="AA191" s="204"/>
      <c r="AB191" s="204"/>
      <c r="AC191" s="204"/>
      <c r="AD191" s="204"/>
      <c r="AE191" s="204"/>
      <c r="AF191" s="204"/>
      <c r="AG191" s="204"/>
      <c r="AH191" s="204"/>
      <c r="AI191" s="204"/>
      <c r="AJ191" s="204"/>
      <c r="AK191" s="204"/>
      <c r="AL191" s="204"/>
    </row>
    <row r="192" spans="2:38" ht="16.5" customHeight="1">
      <c r="B192" s="83"/>
      <c r="C192" s="591" t="str">
        <f>IF('TEIL 1 Zustandsermittlung'!C136="","",'TEIL 1 Zustandsermittlung'!C136)</f>
        <v/>
      </c>
      <c r="D192" s="571"/>
      <c r="E192" s="571"/>
      <c r="F192" s="203"/>
      <c r="G192" s="85"/>
      <c r="H192" s="204"/>
      <c r="I192" s="204"/>
      <c r="J192" s="204"/>
      <c r="K192" s="204"/>
      <c r="L192" s="204"/>
      <c r="M192" s="204"/>
      <c r="N192" s="204"/>
      <c r="O192" s="204"/>
      <c r="P192" s="204"/>
      <c r="Q192" s="204"/>
      <c r="R192" s="204"/>
      <c r="S192" s="204"/>
      <c r="T192" s="204"/>
      <c r="U192" s="204"/>
      <c r="V192" s="204"/>
      <c r="W192" s="204"/>
      <c r="X192" s="204"/>
      <c r="Y192" s="204"/>
      <c r="Z192" s="204"/>
      <c r="AA192" s="204"/>
      <c r="AB192" s="204"/>
      <c r="AC192" s="204"/>
      <c r="AD192" s="204"/>
      <c r="AE192" s="204"/>
      <c r="AF192" s="204"/>
      <c r="AG192" s="204"/>
      <c r="AH192" s="204"/>
      <c r="AI192" s="204"/>
      <c r="AJ192" s="204"/>
      <c r="AK192" s="204"/>
      <c r="AL192" s="204"/>
    </row>
    <row r="193" spans="2:38" ht="15.75" customHeight="1">
      <c r="B193" s="83"/>
      <c r="C193" s="94" t="s">
        <v>107</v>
      </c>
      <c r="D193" s="592" t="str">
        <f>IF(C192="","",VLOOKUP(C192,$A$360:$B$361,2,FALSE))</f>
        <v/>
      </c>
      <c r="E193" s="593"/>
      <c r="F193" s="203"/>
      <c r="G193" s="85"/>
      <c r="H193" s="204"/>
      <c r="I193" s="204"/>
      <c r="J193" s="204"/>
      <c r="K193" s="204"/>
      <c r="L193" s="204"/>
      <c r="M193" s="204"/>
      <c r="N193" s="204"/>
      <c r="O193" s="204"/>
      <c r="P193" s="204"/>
      <c r="Q193" s="204"/>
      <c r="R193" s="204"/>
      <c r="S193" s="204"/>
      <c r="T193" s="204"/>
      <c r="U193" s="204"/>
      <c r="V193" s="204"/>
      <c r="W193" s="204"/>
      <c r="X193" s="204"/>
      <c r="Y193" s="204"/>
      <c r="Z193" s="204"/>
      <c r="AA193" s="204"/>
      <c r="AB193" s="204"/>
      <c r="AC193" s="204"/>
      <c r="AD193" s="204"/>
      <c r="AE193" s="204"/>
      <c r="AF193" s="204"/>
      <c r="AG193" s="204"/>
      <c r="AH193" s="204"/>
      <c r="AI193" s="204"/>
      <c r="AJ193" s="204"/>
      <c r="AK193" s="204"/>
      <c r="AL193" s="204"/>
    </row>
    <row r="194" spans="2:38" ht="15.75" customHeight="1" thickBot="1">
      <c r="B194" s="114"/>
      <c r="C194" s="97" t="str">
        <f>'TEIL 1 Zustandsermittlung'!C138</f>
        <v>Produzierte Energiemenge</v>
      </c>
      <c r="D194" s="98"/>
      <c r="E194" s="99" t="s">
        <v>30</v>
      </c>
      <c r="F194" s="203"/>
      <c r="G194" s="113" t="str">
        <f>IF('TEIL 1 Zustandsermittlung'!H138="","",'TEIL 1 Zustandsermittlung'!H138)</f>
        <v/>
      </c>
      <c r="H194" s="262" t="str">
        <f t="shared" ref="H194:AL194" si="38">IF(ISBLANK(G194),"",G194)</f>
        <v/>
      </c>
      <c r="I194" s="262" t="str">
        <f t="shared" si="38"/>
        <v/>
      </c>
      <c r="J194" s="262" t="str">
        <f t="shared" si="38"/>
        <v/>
      </c>
      <c r="K194" s="262" t="str">
        <f t="shared" si="38"/>
        <v/>
      </c>
      <c r="L194" s="262" t="str">
        <f t="shared" si="38"/>
        <v/>
      </c>
      <c r="M194" s="262" t="str">
        <f t="shared" si="38"/>
        <v/>
      </c>
      <c r="N194" s="262" t="str">
        <f t="shared" si="38"/>
        <v/>
      </c>
      <c r="O194" s="262" t="str">
        <f t="shared" si="38"/>
        <v/>
      </c>
      <c r="P194" s="262" t="str">
        <f t="shared" si="38"/>
        <v/>
      </c>
      <c r="Q194" s="262" t="str">
        <f t="shared" si="38"/>
        <v/>
      </c>
      <c r="R194" s="262" t="str">
        <f t="shared" si="38"/>
        <v/>
      </c>
      <c r="S194" s="262" t="str">
        <f t="shared" si="38"/>
        <v/>
      </c>
      <c r="T194" s="262" t="str">
        <f t="shared" si="38"/>
        <v/>
      </c>
      <c r="U194" s="262" t="str">
        <f t="shared" si="38"/>
        <v/>
      </c>
      <c r="V194" s="262" t="str">
        <f t="shared" si="38"/>
        <v/>
      </c>
      <c r="W194" s="262" t="str">
        <f t="shared" si="38"/>
        <v/>
      </c>
      <c r="X194" s="262" t="str">
        <f t="shared" si="38"/>
        <v/>
      </c>
      <c r="Y194" s="262" t="str">
        <f t="shared" si="38"/>
        <v/>
      </c>
      <c r="Z194" s="262" t="str">
        <f t="shared" si="38"/>
        <v/>
      </c>
      <c r="AA194" s="262" t="str">
        <f t="shared" si="38"/>
        <v/>
      </c>
      <c r="AB194" s="262" t="str">
        <f t="shared" si="38"/>
        <v/>
      </c>
      <c r="AC194" s="262" t="str">
        <f t="shared" si="38"/>
        <v/>
      </c>
      <c r="AD194" s="262" t="str">
        <f t="shared" si="38"/>
        <v/>
      </c>
      <c r="AE194" s="262" t="str">
        <f t="shared" si="38"/>
        <v/>
      </c>
      <c r="AF194" s="262" t="str">
        <f t="shared" si="38"/>
        <v/>
      </c>
      <c r="AG194" s="262" t="str">
        <f t="shared" si="38"/>
        <v/>
      </c>
      <c r="AH194" s="262" t="str">
        <f t="shared" si="38"/>
        <v/>
      </c>
      <c r="AI194" s="262" t="str">
        <f t="shared" si="38"/>
        <v/>
      </c>
      <c r="AJ194" s="262" t="str">
        <f t="shared" si="38"/>
        <v/>
      </c>
      <c r="AK194" s="262" t="str">
        <f t="shared" si="38"/>
        <v/>
      </c>
      <c r="AL194" s="262" t="str">
        <f t="shared" si="38"/>
        <v/>
      </c>
    </row>
    <row r="195" spans="2:38" ht="12.75" customHeight="1" thickBot="1">
      <c r="F195" s="203"/>
      <c r="G195" s="85"/>
      <c r="H195" s="204"/>
      <c r="I195" s="204"/>
      <c r="J195" s="204"/>
      <c r="K195" s="204"/>
      <c r="L195" s="204"/>
      <c r="M195" s="204"/>
      <c r="N195" s="204"/>
      <c r="O195" s="204"/>
      <c r="P195" s="204"/>
      <c r="Q195" s="204"/>
      <c r="R195" s="204"/>
      <c r="S195" s="204"/>
      <c r="T195" s="204"/>
      <c r="U195" s="204"/>
      <c r="V195" s="204"/>
      <c r="W195" s="204"/>
      <c r="X195" s="204"/>
      <c r="Y195" s="204"/>
      <c r="Z195" s="204"/>
      <c r="AA195" s="204"/>
      <c r="AB195" s="204"/>
      <c r="AC195" s="204"/>
      <c r="AD195" s="204"/>
      <c r="AE195" s="204"/>
      <c r="AF195" s="204"/>
      <c r="AG195" s="204"/>
      <c r="AH195" s="204"/>
      <c r="AI195" s="204"/>
      <c r="AJ195" s="204"/>
      <c r="AK195" s="204"/>
      <c r="AL195" s="204"/>
    </row>
    <row r="196" spans="2:38" ht="18.75" customHeight="1" thickBot="1">
      <c r="B196" s="594" t="s">
        <v>139</v>
      </c>
      <c r="C196" s="595"/>
      <c r="D196" s="80"/>
      <c r="E196" s="81"/>
      <c r="F196" s="203"/>
      <c r="G196" s="85"/>
      <c r="H196" s="204"/>
      <c r="I196" s="204"/>
      <c r="J196" s="204"/>
      <c r="K196" s="204"/>
      <c r="L196" s="204"/>
      <c r="M196" s="204"/>
      <c r="N196" s="204"/>
      <c r="O196" s="204"/>
      <c r="P196" s="204"/>
      <c r="Q196" s="204"/>
      <c r="R196" s="204"/>
      <c r="S196" s="204"/>
      <c r="T196" s="204"/>
      <c r="U196" s="204"/>
      <c r="V196" s="204"/>
      <c r="W196" s="204"/>
      <c r="X196" s="204"/>
      <c r="Y196" s="204"/>
      <c r="Z196" s="204"/>
      <c r="AA196" s="204"/>
      <c r="AB196" s="204"/>
      <c r="AC196" s="204"/>
      <c r="AD196" s="204"/>
      <c r="AE196" s="204"/>
      <c r="AF196" s="204"/>
      <c r="AG196" s="204"/>
      <c r="AH196" s="204"/>
      <c r="AI196" s="204"/>
      <c r="AJ196" s="204"/>
      <c r="AK196" s="204"/>
      <c r="AL196" s="204"/>
    </row>
    <row r="197" spans="2:38" ht="12.75" customHeight="1">
      <c r="B197" s="63"/>
      <c r="C197" s="33"/>
      <c r="D197" s="33"/>
      <c r="E197" s="33"/>
      <c r="F197" s="203"/>
      <c r="G197" s="85"/>
      <c r="H197" s="204"/>
      <c r="I197" s="204"/>
      <c r="J197" s="204"/>
      <c r="K197" s="204"/>
      <c r="L197" s="204"/>
      <c r="M197" s="204"/>
      <c r="N197" s="204"/>
      <c r="O197" s="204"/>
      <c r="P197" s="204"/>
      <c r="Q197" s="204"/>
      <c r="R197" s="204"/>
      <c r="S197" s="204"/>
      <c r="T197" s="204"/>
      <c r="U197" s="204"/>
      <c r="V197" s="204"/>
      <c r="W197" s="204"/>
      <c r="X197" s="204"/>
      <c r="Y197" s="204"/>
      <c r="Z197" s="204"/>
      <c r="AA197" s="204"/>
      <c r="AB197" s="204"/>
      <c r="AC197" s="204"/>
      <c r="AD197" s="204"/>
      <c r="AE197" s="204"/>
      <c r="AF197" s="204"/>
      <c r="AG197" s="204"/>
      <c r="AH197" s="204"/>
      <c r="AI197" s="204"/>
      <c r="AJ197" s="204"/>
      <c r="AK197" s="204"/>
      <c r="AL197" s="204"/>
    </row>
    <row r="198" spans="2:38" ht="15.75" customHeight="1" thickBot="1">
      <c r="B198" s="86"/>
      <c r="C198" s="58" t="str">
        <f>'TEIL 1 Zustandsermittlung'!$C$142</f>
        <v>Produzierte Wärme</v>
      </c>
      <c r="D198" s="58"/>
      <c r="E198" s="58"/>
      <c r="F198" s="203"/>
      <c r="G198" s="85"/>
      <c r="H198" s="204"/>
      <c r="I198" s="204"/>
      <c r="J198" s="204"/>
      <c r="K198" s="204"/>
      <c r="L198" s="204"/>
      <c r="M198" s="204"/>
      <c r="N198" s="204"/>
      <c r="O198" s="204"/>
      <c r="P198" s="204"/>
      <c r="Q198" s="204"/>
      <c r="R198" s="204"/>
      <c r="S198" s="204"/>
      <c r="T198" s="204"/>
      <c r="U198" s="204"/>
      <c r="V198" s="204"/>
      <c r="W198" s="204"/>
      <c r="X198" s="204"/>
      <c r="Y198" s="204"/>
      <c r="Z198" s="204"/>
      <c r="AA198" s="204"/>
      <c r="AB198" s="204"/>
      <c r="AC198" s="204"/>
      <c r="AD198" s="204"/>
      <c r="AE198" s="204"/>
      <c r="AF198" s="204"/>
      <c r="AG198" s="204"/>
      <c r="AH198" s="204"/>
      <c r="AI198" s="204"/>
      <c r="AJ198" s="204"/>
      <c r="AK198" s="204"/>
      <c r="AL198" s="204"/>
    </row>
    <row r="199" spans="2:38" ht="15.75" customHeight="1">
      <c r="B199" s="83"/>
      <c r="C199" s="89" t="s">
        <v>32</v>
      </c>
      <c r="D199" s="90"/>
      <c r="E199" s="91"/>
      <c r="F199" s="203"/>
      <c r="G199" s="85"/>
      <c r="H199" s="204"/>
      <c r="I199" s="204"/>
      <c r="J199" s="204"/>
      <c r="K199" s="204"/>
      <c r="L199" s="204"/>
      <c r="M199" s="204"/>
      <c r="N199" s="204"/>
      <c r="O199" s="204"/>
      <c r="P199" s="204"/>
      <c r="Q199" s="204"/>
      <c r="R199" s="204"/>
      <c r="S199" s="204"/>
      <c r="T199" s="204"/>
      <c r="U199" s="204"/>
      <c r="V199" s="204"/>
      <c r="W199" s="204"/>
      <c r="X199" s="204"/>
      <c r="Y199" s="204"/>
      <c r="Z199" s="204"/>
      <c r="AA199" s="204"/>
      <c r="AB199" s="204"/>
      <c r="AC199" s="204"/>
      <c r="AD199" s="204"/>
      <c r="AE199" s="204"/>
      <c r="AF199" s="204"/>
      <c r="AG199" s="204"/>
      <c r="AH199" s="204"/>
      <c r="AI199" s="204"/>
      <c r="AJ199" s="204"/>
      <c r="AK199" s="204"/>
      <c r="AL199" s="204"/>
    </row>
    <row r="200" spans="2:38" ht="16.5" customHeight="1">
      <c r="B200" s="83"/>
      <c r="C200" s="591" t="str">
        <f>IF('TEIL 1 Zustandsermittlung'!C144="","",'TEIL 1 Zustandsermittlung'!C144)</f>
        <v/>
      </c>
      <c r="D200" s="571"/>
      <c r="E200" s="571"/>
      <c r="F200" s="203"/>
      <c r="G200" s="85"/>
      <c r="H200" s="204"/>
      <c r="I200" s="204"/>
      <c r="J200" s="204"/>
      <c r="K200" s="204"/>
      <c r="L200" s="204"/>
      <c r="M200" s="204"/>
      <c r="N200" s="204"/>
      <c r="O200" s="204"/>
      <c r="P200" s="204"/>
      <c r="Q200" s="204"/>
      <c r="R200" s="204"/>
      <c r="S200" s="204"/>
      <c r="T200" s="204"/>
      <c r="U200" s="204"/>
      <c r="V200" s="204"/>
      <c r="W200" s="204"/>
      <c r="X200" s="204"/>
      <c r="Y200" s="204"/>
      <c r="Z200" s="204"/>
      <c r="AA200" s="204"/>
      <c r="AB200" s="204"/>
      <c r="AC200" s="204"/>
      <c r="AD200" s="204"/>
      <c r="AE200" s="204"/>
      <c r="AF200" s="204"/>
      <c r="AG200" s="204"/>
      <c r="AH200" s="204"/>
      <c r="AI200" s="204"/>
      <c r="AJ200" s="204"/>
      <c r="AK200" s="204"/>
      <c r="AL200" s="204"/>
    </row>
    <row r="201" spans="2:38" ht="15.75" customHeight="1">
      <c r="B201" s="83"/>
      <c r="C201" s="94" t="s">
        <v>107</v>
      </c>
      <c r="D201" s="592" t="str">
        <f>IF(C200="","",VLOOKUP(C200,$A$364:$B$366,2,FALSE))</f>
        <v/>
      </c>
      <c r="E201" s="593"/>
      <c r="F201" s="203"/>
      <c r="G201" s="85"/>
      <c r="H201" s="204"/>
      <c r="I201" s="204"/>
      <c r="J201" s="204"/>
      <c r="K201" s="204"/>
      <c r="L201" s="204"/>
      <c r="M201" s="204"/>
      <c r="N201" s="204"/>
      <c r="O201" s="204"/>
      <c r="P201" s="204"/>
      <c r="Q201" s="204"/>
      <c r="R201" s="204"/>
      <c r="S201" s="204"/>
      <c r="T201" s="204"/>
      <c r="U201" s="204"/>
      <c r="V201" s="204"/>
      <c r="W201" s="204"/>
      <c r="X201" s="204"/>
      <c r="Y201" s="204"/>
      <c r="Z201" s="204"/>
      <c r="AA201" s="204"/>
      <c r="AB201" s="204"/>
      <c r="AC201" s="204"/>
      <c r="AD201" s="204"/>
      <c r="AE201" s="204"/>
      <c r="AF201" s="204"/>
      <c r="AG201" s="204"/>
      <c r="AH201" s="204"/>
      <c r="AI201" s="204"/>
      <c r="AJ201" s="204"/>
      <c r="AK201" s="204"/>
      <c r="AL201" s="204"/>
    </row>
    <row r="202" spans="2:38" ht="15.75" customHeight="1" thickBot="1">
      <c r="B202" s="83"/>
      <c r="C202" s="97" t="str">
        <f>'TEIL 1 Zustandsermittlung'!$C$138</f>
        <v>Produzierte Energiemenge</v>
      </c>
      <c r="D202" s="98"/>
      <c r="E202" s="99" t="s">
        <v>30</v>
      </c>
      <c r="F202" s="203"/>
      <c r="G202" s="113" t="str">
        <f>IF('TEIL 1 Zustandsermittlung'!H146="","",'TEIL 1 Zustandsermittlung'!H146)</f>
        <v/>
      </c>
      <c r="H202" s="262" t="str">
        <f t="shared" ref="H202:AL202" si="39">IF(ISBLANK(G202),"",G202)</f>
        <v/>
      </c>
      <c r="I202" s="262" t="str">
        <f t="shared" si="39"/>
        <v/>
      </c>
      <c r="J202" s="262" t="str">
        <f t="shared" si="39"/>
        <v/>
      </c>
      <c r="K202" s="262" t="str">
        <f t="shared" si="39"/>
        <v/>
      </c>
      <c r="L202" s="262" t="str">
        <f t="shared" si="39"/>
        <v/>
      </c>
      <c r="M202" s="262" t="str">
        <f t="shared" si="39"/>
        <v/>
      </c>
      <c r="N202" s="262" t="str">
        <f t="shared" si="39"/>
        <v/>
      </c>
      <c r="O202" s="262" t="str">
        <f t="shared" si="39"/>
        <v/>
      </c>
      <c r="P202" s="262" t="str">
        <f t="shared" si="39"/>
        <v/>
      </c>
      <c r="Q202" s="262" t="str">
        <f t="shared" si="39"/>
        <v/>
      </c>
      <c r="R202" s="262" t="str">
        <f t="shared" si="39"/>
        <v/>
      </c>
      <c r="S202" s="262" t="str">
        <f t="shared" si="39"/>
        <v/>
      </c>
      <c r="T202" s="262" t="str">
        <f t="shared" si="39"/>
        <v/>
      </c>
      <c r="U202" s="262" t="str">
        <f t="shared" si="39"/>
        <v/>
      </c>
      <c r="V202" s="262" t="str">
        <f t="shared" si="39"/>
        <v/>
      </c>
      <c r="W202" s="262" t="str">
        <f t="shared" si="39"/>
        <v/>
      </c>
      <c r="X202" s="262" t="str">
        <f t="shared" si="39"/>
        <v/>
      </c>
      <c r="Y202" s="262" t="str">
        <f t="shared" si="39"/>
        <v/>
      </c>
      <c r="Z202" s="262" t="str">
        <f t="shared" si="39"/>
        <v/>
      </c>
      <c r="AA202" s="262" t="str">
        <f t="shared" si="39"/>
        <v/>
      </c>
      <c r="AB202" s="262" t="str">
        <f t="shared" si="39"/>
        <v/>
      </c>
      <c r="AC202" s="262" t="str">
        <f t="shared" si="39"/>
        <v/>
      </c>
      <c r="AD202" s="262" t="str">
        <f t="shared" si="39"/>
        <v/>
      </c>
      <c r="AE202" s="262" t="str">
        <f t="shared" si="39"/>
        <v/>
      </c>
      <c r="AF202" s="262" t="str">
        <f t="shared" si="39"/>
        <v/>
      </c>
      <c r="AG202" s="262" t="str">
        <f t="shared" si="39"/>
        <v/>
      </c>
      <c r="AH202" s="262" t="str">
        <f t="shared" si="39"/>
        <v/>
      </c>
      <c r="AI202" s="262" t="str">
        <f t="shared" si="39"/>
        <v/>
      </c>
      <c r="AJ202" s="262" t="str">
        <f t="shared" si="39"/>
        <v/>
      </c>
      <c r="AK202" s="262" t="str">
        <f t="shared" si="39"/>
        <v/>
      </c>
      <c r="AL202" s="262" t="str">
        <f t="shared" si="39"/>
        <v/>
      </c>
    </row>
    <row r="203" spans="2:38" ht="12.75" customHeight="1">
      <c r="B203" s="63"/>
      <c r="C203" s="125"/>
      <c r="D203" s="58"/>
      <c r="E203" s="122"/>
      <c r="F203" s="203"/>
      <c r="G203" s="85"/>
      <c r="H203" s="204"/>
      <c r="I203" s="204"/>
      <c r="J203" s="204"/>
      <c r="K203" s="204"/>
      <c r="L203" s="204"/>
      <c r="M203" s="204"/>
      <c r="N203" s="204"/>
      <c r="O203" s="204"/>
      <c r="P203" s="204"/>
      <c r="Q203" s="204"/>
      <c r="R203" s="204"/>
      <c r="S203" s="204"/>
      <c r="T203" s="204"/>
      <c r="U203" s="204"/>
      <c r="V203" s="204"/>
      <c r="W203" s="204"/>
      <c r="X203" s="204"/>
      <c r="Y203" s="204"/>
      <c r="Z203" s="204"/>
      <c r="AA203" s="204"/>
      <c r="AB203" s="204"/>
      <c r="AC203" s="204"/>
      <c r="AD203" s="204"/>
      <c r="AE203" s="204"/>
      <c r="AF203" s="204"/>
      <c r="AG203" s="204"/>
      <c r="AH203" s="204"/>
      <c r="AI203" s="204"/>
      <c r="AJ203" s="204"/>
      <c r="AK203" s="204"/>
      <c r="AL203" s="204"/>
    </row>
    <row r="204" spans="2:38" ht="15.75" customHeight="1" thickBot="1">
      <c r="B204" s="86"/>
      <c r="C204" s="58" t="s">
        <v>561</v>
      </c>
      <c r="D204" s="58"/>
      <c r="E204" s="58"/>
      <c r="F204" s="203"/>
      <c r="G204" s="85"/>
      <c r="H204" s="204"/>
      <c r="I204" s="204"/>
      <c r="J204" s="204"/>
      <c r="K204" s="204"/>
      <c r="L204" s="204"/>
      <c r="M204" s="204"/>
      <c r="N204" s="204"/>
      <c r="O204" s="204"/>
      <c r="P204" s="204"/>
      <c r="Q204" s="204"/>
      <c r="R204" s="204"/>
      <c r="S204" s="204"/>
      <c r="T204" s="204"/>
      <c r="U204" s="204"/>
      <c r="V204" s="204"/>
      <c r="W204" s="204"/>
      <c r="X204" s="204"/>
      <c r="Y204" s="204"/>
      <c r="Z204" s="204"/>
      <c r="AA204" s="204"/>
      <c r="AB204" s="204"/>
      <c r="AC204" s="204"/>
      <c r="AD204" s="204"/>
      <c r="AE204" s="204"/>
      <c r="AF204" s="204"/>
      <c r="AG204" s="204"/>
      <c r="AH204" s="204"/>
      <c r="AI204" s="204"/>
      <c r="AJ204" s="204"/>
      <c r="AK204" s="204"/>
      <c r="AL204" s="204"/>
    </row>
    <row r="205" spans="2:38" ht="15.75" customHeight="1">
      <c r="B205" s="83"/>
      <c r="C205" s="89" t="s">
        <v>32</v>
      </c>
      <c r="D205" s="90"/>
      <c r="E205" s="91"/>
      <c r="F205" s="203"/>
      <c r="G205" s="85"/>
      <c r="H205" s="204"/>
      <c r="I205" s="204"/>
      <c r="J205" s="204"/>
      <c r="K205" s="204"/>
      <c r="L205" s="204"/>
      <c r="M205" s="204"/>
      <c r="N205" s="204"/>
      <c r="O205" s="204"/>
      <c r="P205" s="204"/>
      <c r="Q205" s="204"/>
      <c r="R205" s="204"/>
      <c r="S205" s="204"/>
      <c r="T205" s="204"/>
      <c r="U205" s="204"/>
      <c r="V205" s="204"/>
      <c r="W205" s="204"/>
      <c r="X205" s="204"/>
      <c r="Y205" s="204"/>
      <c r="Z205" s="204"/>
      <c r="AA205" s="204"/>
      <c r="AB205" s="204"/>
      <c r="AC205" s="204"/>
      <c r="AD205" s="204"/>
      <c r="AE205" s="204"/>
      <c r="AF205" s="204"/>
      <c r="AG205" s="204"/>
      <c r="AH205" s="204"/>
      <c r="AI205" s="204"/>
      <c r="AJ205" s="204"/>
      <c r="AK205" s="204"/>
      <c r="AL205" s="204"/>
    </row>
    <row r="206" spans="2:38" ht="16.5" customHeight="1">
      <c r="B206" s="83"/>
      <c r="C206" s="591" t="str">
        <f>IF('TEIL 1 Zustandsermittlung'!C150="","",'TEIL 1 Zustandsermittlung'!C150)</f>
        <v/>
      </c>
      <c r="D206" s="571"/>
      <c r="E206" s="571"/>
      <c r="F206" s="203"/>
      <c r="G206" s="85"/>
      <c r="H206" s="204"/>
      <c r="I206" s="204"/>
      <c r="J206" s="204"/>
      <c r="K206" s="204"/>
      <c r="L206" s="204"/>
      <c r="M206" s="204"/>
      <c r="N206" s="204"/>
      <c r="O206" s="204"/>
      <c r="P206" s="204"/>
      <c r="Q206" s="204"/>
      <c r="R206" s="204"/>
      <c r="S206" s="204"/>
      <c r="T206" s="204"/>
      <c r="U206" s="204"/>
      <c r="V206" s="204"/>
      <c r="W206" s="204"/>
      <c r="X206" s="204"/>
      <c r="Y206" s="204"/>
      <c r="Z206" s="204"/>
      <c r="AA206" s="204"/>
      <c r="AB206" s="204"/>
      <c r="AC206" s="204"/>
      <c r="AD206" s="204"/>
      <c r="AE206" s="204"/>
      <c r="AF206" s="204"/>
      <c r="AG206" s="204"/>
      <c r="AH206" s="204"/>
      <c r="AI206" s="204"/>
      <c r="AJ206" s="204"/>
      <c r="AK206" s="204"/>
      <c r="AL206" s="204"/>
    </row>
    <row r="207" spans="2:38" ht="15.75" customHeight="1">
      <c r="B207" s="83"/>
      <c r="C207" s="94" t="s">
        <v>107</v>
      </c>
      <c r="D207" s="592" t="str">
        <f>IF(C206="","",VLOOKUP(C206,$A$367:$B$367,2,FALSE))</f>
        <v/>
      </c>
      <c r="E207" s="593"/>
      <c r="F207" s="203"/>
      <c r="G207" s="85"/>
      <c r="H207" s="204"/>
      <c r="I207" s="204"/>
      <c r="J207" s="204"/>
      <c r="K207" s="204"/>
      <c r="L207" s="204"/>
      <c r="M207" s="204"/>
      <c r="N207" s="204"/>
      <c r="O207" s="204"/>
      <c r="P207" s="204"/>
      <c r="Q207" s="204"/>
      <c r="R207" s="204"/>
      <c r="S207" s="204"/>
      <c r="T207" s="204"/>
      <c r="U207" s="204"/>
      <c r="V207" s="204"/>
      <c r="W207" s="204"/>
      <c r="X207" s="204"/>
      <c r="Y207" s="204"/>
      <c r="Z207" s="204"/>
      <c r="AA207" s="204"/>
      <c r="AB207" s="204"/>
      <c r="AC207" s="204"/>
      <c r="AD207" s="204"/>
      <c r="AE207" s="204"/>
      <c r="AF207" s="204"/>
      <c r="AG207" s="204"/>
      <c r="AH207" s="204"/>
      <c r="AI207" s="204"/>
      <c r="AJ207" s="204"/>
      <c r="AK207" s="204"/>
      <c r="AL207" s="204"/>
    </row>
    <row r="208" spans="2:38" ht="15.75" customHeight="1" thickBot="1">
      <c r="B208" s="114"/>
      <c r="C208" s="97" t="str">
        <f>'TEIL 1 Zustandsermittlung'!$C$138</f>
        <v>Produzierte Energiemenge</v>
      </c>
      <c r="D208" s="98"/>
      <c r="E208" s="99" t="s">
        <v>30</v>
      </c>
      <c r="F208" s="203"/>
      <c r="G208" s="113" t="str">
        <f>IF('TEIL 1 Zustandsermittlung'!H152="","",'TEIL 1 Zustandsermittlung'!H152)</f>
        <v/>
      </c>
      <c r="H208" s="262" t="str">
        <f t="shared" ref="H208:AL208" si="40">IF(ISBLANK(G208),"",G208)</f>
        <v/>
      </c>
      <c r="I208" s="262" t="str">
        <f t="shared" si="40"/>
        <v/>
      </c>
      <c r="J208" s="262" t="str">
        <f t="shared" si="40"/>
        <v/>
      </c>
      <c r="K208" s="262" t="str">
        <f t="shared" si="40"/>
        <v/>
      </c>
      <c r="L208" s="262" t="str">
        <f t="shared" si="40"/>
        <v/>
      </c>
      <c r="M208" s="262" t="str">
        <f t="shared" si="40"/>
        <v/>
      </c>
      <c r="N208" s="262" t="str">
        <f t="shared" si="40"/>
        <v/>
      </c>
      <c r="O208" s="262" t="str">
        <f t="shared" si="40"/>
        <v/>
      </c>
      <c r="P208" s="262" t="str">
        <f t="shared" si="40"/>
        <v/>
      </c>
      <c r="Q208" s="262" t="str">
        <f t="shared" si="40"/>
        <v/>
      </c>
      <c r="R208" s="262" t="str">
        <f t="shared" si="40"/>
        <v/>
      </c>
      <c r="S208" s="262" t="str">
        <f t="shared" si="40"/>
        <v/>
      </c>
      <c r="T208" s="262" t="str">
        <f t="shared" si="40"/>
        <v/>
      </c>
      <c r="U208" s="262" t="str">
        <f t="shared" si="40"/>
        <v/>
      </c>
      <c r="V208" s="262" t="str">
        <f t="shared" si="40"/>
        <v/>
      </c>
      <c r="W208" s="262" t="str">
        <f t="shared" si="40"/>
        <v/>
      </c>
      <c r="X208" s="262" t="str">
        <f t="shared" si="40"/>
        <v/>
      </c>
      <c r="Y208" s="262" t="str">
        <f t="shared" si="40"/>
        <v/>
      </c>
      <c r="Z208" s="262" t="str">
        <f t="shared" si="40"/>
        <v/>
      </c>
      <c r="AA208" s="262" t="str">
        <f t="shared" si="40"/>
        <v/>
      </c>
      <c r="AB208" s="262" t="str">
        <f t="shared" si="40"/>
        <v/>
      </c>
      <c r="AC208" s="262" t="str">
        <f t="shared" si="40"/>
        <v/>
      </c>
      <c r="AD208" s="262" t="str">
        <f t="shared" si="40"/>
        <v/>
      </c>
      <c r="AE208" s="262" t="str">
        <f t="shared" si="40"/>
        <v/>
      </c>
      <c r="AF208" s="262" t="str">
        <f t="shared" si="40"/>
        <v/>
      </c>
      <c r="AG208" s="262" t="str">
        <f t="shared" si="40"/>
        <v/>
      </c>
      <c r="AH208" s="262" t="str">
        <f t="shared" si="40"/>
        <v/>
      </c>
      <c r="AI208" s="262" t="str">
        <f t="shared" si="40"/>
        <v/>
      </c>
      <c r="AJ208" s="262" t="str">
        <f t="shared" si="40"/>
        <v/>
      </c>
      <c r="AK208" s="262" t="str">
        <f t="shared" si="40"/>
        <v/>
      </c>
      <c r="AL208" s="262" t="str">
        <f t="shared" si="40"/>
        <v/>
      </c>
    </row>
    <row r="209" spans="2:38" ht="15.75" customHeight="1">
      <c r="C209" s="33"/>
      <c r="D209" s="58"/>
      <c r="E209" s="82"/>
      <c r="F209" s="203"/>
      <c r="G209" s="85"/>
      <c r="H209" s="204"/>
      <c r="I209" s="204"/>
      <c r="J209" s="204"/>
      <c r="K209" s="204"/>
      <c r="L209" s="204"/>
      <c r="M209" s="204"/>
      <c r="N209" s="204"/>
      <c r="O209" s="204"/>
      <c r="P209" s="204"/>
      <c r="Q209" s="204"/>
      <c r="R209" s="204"/>
      <c r="S209" s="204"/>
      <c r="T209" s="204"/>
      <c r="U209" s="204"/>
      <c r="V209" s="204"/>
      <c r="W209" s="204"/>
      <c r="X209" s="204"/>
      <c r="Y209" s="204"/>
      <c r="Z209" s="204"/>
      <c r="AA209" s="204"/>
      <c r="AB209" s="204"/>
      <c r="AC209" s="204"/>
      <c r="AD209" s="204"/>
      <c r="AE209" s="204"/>
      <c r="AF209" s="204"/>
      <c r="AG209" s="204"/>
      <c r="AH209" s="204"/>
      <c r="AI209" s="204"/>
      <c r="AJ209" s="204"/>
      <c r="AK209" s="204"/>
      <c r="AL209" s="204"/>
    </row>
    <row r="210" spans="2:38" ht="12.75" customHeight="1">
      <c r="F210" s="214"/>
      <c r="G210" s="79"/>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row>
    <row r="211" spans="2:38" ht="15.6">
      <c r="B211" s="127" t="str">
        <f>'TEIL 1 Zustandsermittlung'!B155</f>
        <v>Nach außerhalb bereitgestellte Endenergie</v>
      </c>
      <c r="F211" s="214"/>
      <c r="G211" s="79"/>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row>
    <row r="212" spans="2:38" ht="24.9" customHeight="1">
      <c r="B212" s="622" t="str">
        <f>'TEIL 1 Zustandsermittlung'!B156:E156</f>
        <v xml:space="preserve">Gemäß Rahmenwerk: 
Vermiedene Treibhausgasemissionen durch die Energieeinspeisung („Export“). </v>
      </c>
      <c r="C212" s="622"/>
      <c r="D212" s="622"/>
      <c r="E212" s="623"/>
      <c r="F212" s="214"/>
      <c r="G212" s="79"/>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row>
    <row r="213" spans="2:38" ht="13.8" thickBot="1">
      <c r="F213" s="214"/>
      <c r="G213" s="79"/>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row>
    <row r="214" spans="2:38" ht="18.75" customHeight="1" thickBot="1">
      <c r="B214" s="594" t="s">
        <v>148</v>
      </c>
      <c r="C214" s="595"/>
      <c r="D214" s="80"/>
      <c r="E214" s="81"/>
      <c r="F214" s="203"/>
      <c r="G214" s="79"/>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row>
    <row r="215" spans="2:38" ht="12.75" customHeight="1">
      <c r="B215" s="121"/>
      <c r="C215" s="58"/>
      <c r="D215" s="58"/>
      <c r="E215" s="122"/>
      <c r="F215" s="213"/>
      <c r="G215" s="79"/>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row>
    <row r="216" spans="2:38" s="60" customFormat="1" ht="15.75" customHeight="1" thickBot="1">
      <c r="B216" s="86"/>
      <c r="C216" s="58" t="str">
        <f>'TEIL 1 Zustandsermittlung'!$C$160</f>
        <v>Produzierter und nach außerhalb bereitgestellter Strom</v>
      </c>
      <c r="D216" s="58"/>
      <c r="E216" s="58"/>
      <c r="F216" s="206"/>
      <c r="G216" s="88"/>
      <c r="H216" s="207"/>
      <c r="I216" s="207"/>
      <c r="J216" s="207"/>
      <c r="K216" s="207"/>
      <c r="L216" s="207"/>
      <c r="M216" s="207"/>
      <c r="N216" s="207"/>
      <c r="O216" s="207"/>
      <c r="P216" s="207"/>
      <c r="Q216" s="207"/>
      <c r="R216" s="207"/>
      <c r="S216" s="207"/>
      <c r="T216" s="207"/>
      <c r="U216" s="207"/>
      <c r="V216" s="207"/>
      <c r="W216" s="207"/>
      <c r="X216" s="207"/>
      <c r="Y216" s="207"/>
      <c r="Z216" s="207"/>
      <c r="AA216" s="207"/>
      <c r="AB216" s="207"/>
      <c r="AC216" s="207"/>
      <c r="AD216" s="207"/>
      <c r="AE216" s="207"/>
      <c r="AF216" s="207"/>
      <c r="AG216" s="207"/>
      <c r="AH216" s="207"/>
      <c r="AI216" s="207"/>
      <c r="AJ216" s="207"/>
      <c r="AK216" s="207"/>
      <c r="AL216" s="207"/>
    </row>
    <row r="217" spans="2:38" ht="15.75" customHeight="1">
      <c r="B217" s="83"/>
      <c r="C217" s="89" t="s">
        <v>32</v>
      </c>
      <c r="D217" s="90"/>
      <c r="E217" s="91"/>
      <c r="F217" s="203"/>
      <c r="G217" s="85"/>
      <c r="H217" s="204"/>
      <c r="I217" s="204"/>
      <c r="J217" s="204"/>
      <c r="K217" s="204"/>
      <c r="L217" s="204"/>
      <c r="M217" s="204"/>
      <c r="N217" s="204"/>
      <c r="O217" s="204"/>
      <c r="P217" s="204"/>
      <c r="Q217" s="204"/>
      <c r="R217" s="204"/>
      <c r="S217" s="204"/>
      <c r="T217" s="204"/>
      <c r="U217" s="204"/>
      <c r="V217" s="204"/>
      <c r="W217" s="204"/>
      <c r="X217" s="204"/>
      <c r="Y217" s="204"/>
      <c r="Z217" s="204"/>
      <c r="AA217" s="204"/>
      <c r="AB217" s="204"/>
      <c r="AC217" s="204"/>
      <c r="AD217" s="204"/>
      <c r="AE217" s="204"/>
      <c r="AF217" s="204"/>
      <c r="AG217" s="204"/>
      <c r="AH217" s="204"/>
      <c r="AI217" s="204"/>
      <c r="AJ217" s="204"/>
      <c r="AK217" s="204"/>
      <c r="AL217" s="204"/>
    </row>
    <row r="218" spans="2:38" ht="16.5" customHeight="1">
      <c r="B218" s="83"/>
      <c r="C218" s="561" t="str">
        <f>IF('TEIL 1 Zustandsermittlung'!C162="","",'TEIL 1 Zustandsermittlung'!C162)</f>
        <v>Strom-Mix Österreich</v>
      </c>
      <c r="D218" s="562"/>
      <c r="E218" s="641"/>
      <c r="F218" s="203"/>
      <c r="G218" s="85"/>
      <c r="H218" s="209" t="str">
        <f t="shared" ref="H218:AL218" si="41">IF($C218=$A$315,$A$315&amp;" "&amp;H$6,"")</f>
        <v>Strom-Mix Österreich 2020</v>
      </c>
      <c r="I218" s="209" t="str">
        <f t="shared" si="41"/>
        <v>Strom-Mix Österreich 2021</v>
      </c>
      <c r="J218" s="209" t="str">
        <f t="shared" si="41"/>
        <v>Strom-Mix Österreich 2022</v>
      </c>
      <c r="K218" s="209" t="str">
        <f t="shared" si="41"/>
        <v>Strom-Mix Österreich 2023</v>
      </c>
      <c r="L218" s="209" t="str">
        <f t="shared" si="41"/>
        <v>Strom-Mix Österreich 2024</v>
      </c>
      <c r="M218" s="209" t="str">
        <f t="shared" si="41"/>
        <v>Strom-Mix Österreich 2025</v>
      </c>
      <c r="N218" s="209" t="str">
        <f t="shared" si="41"/>
        <v>Strom-Mix Österreich 2026</v>
      </c>
      <c r="O218" s="209" t="str">
        <f t="shared" si="41"/>
        <v>Strom-Mix Österreich 2027</v>
      </c>
      <c r="P218" s="209" t="str">
        <f t="shared" si="41"/>
        <v>Strom-Mix Österreich 2028</v>
      </c>
      <c r="Q218" s="209" t="str">
        <f t="shared" si="41"/>
        <v>Strom-Mix Österreich 2029</v>
      </c>
      <c r="R218" s="209" t="str">
        <f t="shared" si="41"/>
        <v>Strom-Mix Österreich 2030</v>
      </c>
      <c r="S218" s="209" t="str">
        <f t="shared" si="41"/>
        <v>Strom-Mix Österreich 2031</v>
      </c>
      <c r="T218" s="209" t="str">
        <f t="shared" si="41"/>
        <v>Strom-Mix Österreich 2032</v>
      </c>
      <c r="U218" s="209" t="str">
        <f t="shared" si="41"/>
        <v>Strom-Mix Österreich 2033</v>
      </c>
      <c r="V218" s="209" t="str">
        <f t="shared" si="41"/>
        <v>Strom-Mix Österreich 2034</v>
      </c>
      <c r="W218" s="209" t="str">
        <f t="shared" si="41"/>
        <v>Strom-Mix Österreich 2035</v>
      </c>
      <c r="X218" s="209" t="str">
        <f t="shared" si="41"/>
        <v>Strom-Mix Österreich 2036</v>
      </c>
      <c r="Y218" s="209" t="str">
        <f t="shared" si="41"/>
        <v>Strom-Mix Österreich 2037</v>
      </c>
      <c r="Z218" s="209" t="str">
        <f t="shared" si="41"/>
        <v>Strom-Mix Österreich 2038</v>
      </c>
      <c r="AA218" s="209" t="str">
        <f t="shared" si="41"/>
        <v>Strom-Mix Österreich 2039</v>
      </c>
      <c r="AB218" s="209" t="str">
        <f t="shared" si="41"/>
        <v>Strom-Mix Österreich 2040</v>
      </c>
      <c r="AC218" s="209" t="str">
        <f t="shared" si="41"/>
        <v>Strom-Mix Österreich 2041</v>
      </c>
      <c r="AD218" s="209" t="str">
        <f t="shared" si="41"/>
        <v>Strom-Mix Österreich 2042</v>
      </c>
      <c r="AE218" s="209" t="str">
        <f t="shared" si="41"/>
        <v>Strom-Mix Österreich 2043</v>
      </c>
      <c r="AF218" s="209" t="str">
        <f t="shared" si="41"/>
        <v>Strom-Mix Österreich 2044</v>
      </c>
      <c r="AG218" s="209" t="str">
        <f t="shared" si="41"/>
        <v>Strom-Mix Österreich 2045</v>
      </c>
      <c r="AH218" s="209" t="str">
        <f t="shared" si="41"/>
        <v>Strom-Mix Österreich 2046</v>
      </c>
      <c r="AI218" s="209" t="str">
        <f t="shared" si="41"/>
        <v>Strom-Mix Österreich 2047</v>
      </c>
      <c r="AJ218" s="209" t="str">
        <f t="shared" si="41"/>
        <v>Strom-Mix Österreich 2048</v>
      </c>
      <c r="AK218" s="209" t="str">
        <f t="shared" si="41"/>
        <v>Strom-Mix Österreich 2049</v>
      </c>
      <c r="AL218" s="209" t="str">
        <f t="shared" si="41"/>
        <v>Strom-Mix Österreich 2050</v>
      </c>
    </row>
    <row r="219" spans="2:38" ht="15.75" customHeight="1">
      <c r="B219" s="83"/>
      <c r="C219" s="210" t="s">
        <v>107</v>
      </c>
      <c r="D219" s="627" t="str">
        <f>IF('TEIL 1 Zustandsermittlung'!D163="","",'TEIL 1 Zustandsermittlung'!D163)</f>
        <v/>
      </c>
      <c r="E219" s="628"/>
      <c r="F219" s="203"/>
      <c r="G219" s="124"/>
      <c r="H219" s="211">
        <f t="shared" ref="H219:AL219" si="42">IF(H218="","",H$316)</f>
        <v>0.308</v>
      </c>
      <c r="I219" s="211">
        <f t="shared" si="42"/>
        <v>0.29568</v>
      </c>
      <c r="J219" s="211">
        <f t="shared" si="42"/>
        <v>0.28336</v>
      </c>
      <c r="K219" s="211">
        <f t="shared" si="42"/>
        <v>0.27104</v>
      </c>
      <c r="L219" s="211">
        <f t="shared" si="42"/>
        <v>0.25872000000000001</v>
      </c>
      <c r="M219" s="211">
        <f t="shared" si="42"/>
        <v>0.24640000000000001</v>
      </c>
      <c r="N219" s="211">
        <f t="shared" si="42"/>
        <v>0.23408000000000001</v>
      </c>
      <c r="O219" s="211">
        <f t="shared" si="42"/>
        <v>0.22176000000000001</v>
      </c>
      <c r="P219" s="211">
        <f t="shared" si="42"/>
        <v>0.20944000000000002</v>
      </c>
      <c r="Q219" s="211">
        <f t="shared" si="42"/>
        <v>0.19712000000000002</v>
      </c>
      <c r="R219" s="211">
        <f t="shared" si="42"/>
        <v>0.18479999999999999</v>
      </c>
      <c r="S219" s="211">
        <f t="shared" si="42"/>
        <v>0.1796256</v>
      </c>
      <c r="T219" s="211">
        <f t="shared" si="42"/>
        <v>0.1744512</v>
      </c>
      <c r="U219" s="211">
        <f t="shared" si="42"/>
        <v>0.16927680000000001</v>
      </c>
      <c r="V219" s="211">
        <f t="shared" si="42"/>
        <v>0.16410240000000001</v>
      </c>
      <c r="W219" s="211">
        <f t="shared" si="42"/>
        <v>0.15892800000000001</v>
      </c>
      <c r="X219" s="211">
        <f t="shared" si="42"/>
        <v>0.15375360000000002</v>
      </c>
      <c r="Y219" s="211">
        <f t="shared" si="42"/>
        <v>0.14857920000000002</v>
      </c>
      <c r="Z219" s="211">
        <f t="shared" si="42"/>
        <v>0.14340480000000003</v>
      </c>
      <c r="AA219" s="211">
        <f t="shared" si="42"/>
        <v>0.13823040000000003</v>
      </c>
      <c r="AB219" s="211">
        <f t="shared" si="42"/>
        <v>0.13305600000000004</v>
      </c>
      <c r="AC219" s="211">
        <f t="shared" si="42"/>
        <v>0.12788160000000004</v>
      </c>
      <c r="AD219" s="211">
        <f t="shared" si="42"/>
        <v>0.12270720000000004</v>
      </c>
      <c r="AE219" s="211">
        <f t="shared" si="42"/>
        <v>0.11753280000000005</v>
      </c>
      <c r="AF219" s="211">
        <f t="shared" si="42"/>
        <v>0.11235840000000005</v>
      </c>
      <c r="AG219" s="211">
        <f t="shared" si="42"/>
        <v>0.10718400000000006</v>
      </c>
      <c r="AH219" s="211">
        <f t="shared" si="42"/>
        <v>0.10200960000000006</v>
      </c>
      <c r="AI219" s="211">
        <f t="shared" si="42"/>
        <v>9.6835200000000066E-2</v>
      </c>
      <c r="AJ219" s="211">
        <f t="shared" si="42"/>
        <v>9.166080000000007E-2</v>
      </c>
      <c r="AK219" s="211">
        <f t="shared" si="42"/>
        <v>8.6486400000000074E-2</v>
      </c>
      <c r="AL219" s="211">
        <f t="shared" si="42"/>
        <v>8.1311999999999982E-2</v>
      </c>
    </row>
    <row r="220" spans="2:38" ht="15.75" customHeight="1" thickBot="1">
      <c r="B220" s="114"/>
      <c r="C220" s="212" t="str">
        <f>'TEIL 1 Zustandsermittlung'!$C$164</f>
        <v>Bereitgestellte Energiemenge</v>
      </c>
      <c r="D220" s="98"/>
      <c r="E220" s="99" t="s">
        <v>30</v>
      </c>
      <c r="F220" s="213"/>
      <c r="G220" s="113" t="str">
        <f>IF('TEIL 1 Zustandsermittlung'!H164="","",'TEIL 1 Zustandsermittlung'!H164)</f>
        <v/>
      </c>
      <c r="H220" s="262" t="str">
        <f t="shared" ref="H220:AL220" si="43">IF(ISBLANK(G220),"",G220)</f>
        <v/>
      </c>
      <c r="I220" s="262" t="str">
        <f t="shared" si="43"/>
        <v/>
      </c>
      <c r="J220" s="262" t="str">
        <f t="shared" si="43"/>
        <v/>
      </c>
      <c r="K220" s="262" t="str">
        <f t="shared" si="43"/>
        <v/>
      </c>
      <c r="L220" s="262" t="str">
        <f t="shared" si="43"/>
        <v/>
      </c>
      <c r="M220" s="262" t="str">
        <f t="shared" si="43"/>
        <v/>
      </c>
      <c r="N220" s="262" t="str">
        <f t="shared" si="43"/>
        <v/>
      </c>
      <c r="O220" s="262" t="str">
        <f t="shared" si="43"/>
        <v/>
      </c>
      <c r="P220" s="262" t="str">
        <f t="shared" si="43"/>
        <v/>
      </c>
      <c r="Q220" s="262" t="str">
        <f t="shared" si="43"/>
        <v/>
      </c>
      <c r="R220" s="262" t="str">
        <f t="shared" si="43"/>
        <v/>
      </c>
      <c r="S220" s="262" t="str">
        <f t="shared" si="43"/>
        <v/>
      </c>
      <c r="T220" s="262" t="str">
        <f t="shared" si="43"/>
        <v/>
      </c>
      <c r="U220" s="262" t="str">
        <f t="shared" si="43"/>
        <v/>
      </c>
      <c r="V220" s="262" t="str">
        <f t="shared" si="43"/>
        <v/>
      </c>
      <c r="W220" s="262" t="str">
        <f t="shared" si="43"/>
        <v/>
      </c>
      <c r="X220" s="262" t="str">
        <f t="shared" si="43"/>
        <v/>
      </c>
      <c r="Y220" s="262" t="str">
        <f t="shared" si="43"/>
        <v/>
      </c>
      <c r="Z220" s="262" t="str">
        <f t="shared" si="43"/>
        <v/>
      </c>
      <c r="AA220" s="262" t="str">
        <f t="shared" si="43"/>
        <v/>
      </c>
      <c r="AB220" s="262" t="str">
        <f t="shared" si="43"/>
        <v/>
      </c>
      <c r="AC220" s="262" t="str">
        <f t="shared" si="43"/>
        <v/>
      </c>
      <c r="AD220" s="262" t="str">
        <f t="shared" si="43"/>
        <v/>
      </c>
      <c r="AE220" s="262" t="str">
        <f t="shared" si="43"/>
        <v/>
      </c>
      <c r="AF220" s="262" t="str">
        <f t="shared" si="43"/>
        <v/>
      </c>
      <c r="AG220" s="262" t="str">
        <f t="shared" si="43"/>
        <v/>
      </c>
      <c r="AH220" s="262" t="str">
        <f t="shared" si="43"/>
        <v/>
      </c>
      <c r="AI220" s="262" t="str">
        <f t="shared" si="43"/>
        <v/>
      </c>
      <c r="AJ220" s="262" t="str">
        <f t="shared" si="43"/>
        <v/>
      </c>
      <c r="AK220" s="262" t="str">
        <f t="shared" si="43"/>
        <v/>
      </c>
      <c r="AL220" s="262" t="str">
        <f t="shared" si="43"/>
        <v/>
      </c>
    </row>
    <row r="221" spans="2:38" ht="13.8" thickBot="1">
      <c r="F221" s="214"/>
      <c r="G221" s="79"/>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row>
    <row r="222" spans="2:38" ht="18.75" customHeight="1" thickBot="1">
      <c r="B222" s="594" t="s">
        <v>139</v>
      </c>
      <c r="C222" s="595"/>
      <c r="D222" s="80"/>
      <c r="E222" s="81"/>
      <c r="F222" s="203"/>
      <c r="G222" s="79"/>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row>
    <row r="223" spans="2:38">
      <c r="B223" s="63"/>
      <c r="C223" s="33"/>
      <c r="D223" s="33"/>
      <c r="E223" s="33"/>
      <c r="F223" s="214"/>
      <c r="G223" s="79"/>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row>
    <row r="224" spans="2:38" s="60" customFormat="1" ht="15.75" customHeight="1" thickBot="1">
      <c r="B224" s="86"/>
      <c r="C224" s="58" t="str">
        <f>'TEIL 1 Zustandsermittlung'!$C$168</f>
        <v>Produzierte und nach außerhalb bereitgestellte Wärme</v>
      </c>
      <c r="D224" s="58"/>
      <c r="E224" s="58"/>
      <c r="F224" s="206"/>
      <c r="G224" s="85"/>
      <c r="H224" s="204"/>
      <c r="I224" s="204"/>
      <c r="J224" s="204"/>
      <c r="K224" s="204"/>
      <c r="L224" s="204"/>
      <c r="M224" s="204"/>
      <c r="N224" s="204"/>
      <c r="O224" s="204"/>
      <c r="P224" s="204"/>
      <c r="Q224" s="204"/>
      <c r="R224" s="204"/>
      <c r="S224" s="204"/>
      <c r="T224" s="204"/>
      <c r="U224" s="204"/>
      <c r="V224" s="204"/>
      <c r="W224" s="204"/>
      <c r="X224" s="204"/>
      <c r="Y224" s="204"/>
      <c r="Z224" s="204"/>
      <c r="AA224" s="204"/>
      <c r="AB224" s="204"/>
      <c r="AC224" s="204"/>
      <c r="AD224" s="204"/>
      <c r="AE224" s="204"/>
      <c r="AF224" s="204"/>
      <c r="AG224" s="204"/>
      <c r="AH224" s="204"/>
      <c r="AI224" s="204"/>
      <c r="AJ224" s="204"/>
      <c r="AK224" s="204"/>
      <c r="AL224" s="204"/>
    </row>
    <row r="225" spans="2:38" ht="15.75" customHeight="1">
      <c r="B225" s="83"/>
      <c r="C225" s="89" t="s">
        <v>32</v>
      </c>
      <c r="D225" s="90"/>
      <c r="E225" s="91"/>
      <c r="F225" s="203"/>
      <c r="G225" s="85"/>
      <c r="H225" s="204"/>
      <c r="I225" s="204"/>
      <c r="J225" s="204"/>
      <c r="K225" s="204"/>
      <c r="L225" s="204"/>
      <c r="M225" s="204"/>
      <c r="N225" s="204"/>
      <c r="O225" s="204"/>
      <c r="P225" s="204"/>
      <c r="Q225" s="204"/>
      <c r="R225" s="204"/>
      <c r="S225" s="204"/>
      <c r="T225" s="204"/>
      <c r="U225" s="204"/>
      <c r="V225" s="204"/>
      <c r="W225" s="204"/>
      <c r="X225" s="204"/>
      <c r="Y225" s="204"/>
      <c r="Z225" s="204"/>
      <c r="AA225" s="204"/>
      <c r="AB225" s="204"/>
      <c r="AC225" s="204"/>
      <c r="AD225" s="204"/>
      <c r="AE225" s="204"/>
      <c r="AF225" s="204"/>
      <c r="AG225" s="204"/>
      <c r="AH225" s="204"/>
      <c r="AI225" s="204"/>
      <c r="AJ225" s="204"/>
      <c r="AK225" s="204"/>
      <c r="AL225" s="204"/>
    </row>
    <row r="226" spans="2:38" ht="16.5" customHeight="1">
      <c r="B226" s="83"/>
      <c r="C226" s="591" t="str">
        <f>IF('TEIL 1 Zustandsermittlung'!C170="","",'TEIL 1 Zustandsermittlung'!C170)</f>
        <v/>
      </c>
      <c r="D226" s="571"/>
      <c r="E226" s="571"/>
      <c r="F226" s="203"/>
      <c r="G226" s="85"/>
      <c r="H226" s="204"/>
      <c r="I226" s="204"/>
      <c r="J226" s="204"/>
      <c r="K226" s="204"/>
      <c r="L226" s="204"/>
      <c r="M226" s="204"/>
      <c r="N226" s="204"/>
      <c r="O226" s="204"/>
      <c r="P226" s="204"/>
      <c r="Q226" s="204"/>
      <c r="R226" s="204"/>
      <c r="S226" s="204"/>
      <c r="T226" s="204"/>
      <c r="U226" s="204"/>
      <c r="V226" s="204"/>
      <c r="W226" s="204"/>
      <c r="X226" s="204"/>
      <c r="Y226" s="204"/>
      <c r="Z226" s="204"/>
      <c r="AA226" s="204"/>
      <c r="AB226" s="204"/>
      <c r="AC226" s="204"/>
      <c r="AD226" s="204"/>
      <c r="AE226" s="204"/>
      <c r="AF226" s="204"/>
      <c r="AG226" s="204"/>
      <c r="AH226" s="204"/>
      <c r="AI226" s="204"/>
      <c r="AJ226" s="204"/>
      <c r="AK226" s="204"/>
      <c r="AL226" s="204"/>
    </row>
    <row r="227" spans="2:38" ht="15.75" customHeight="1">
      <c r="B227" s="83"/>
      <c r="C227" s="210" t="s">
        <v>107</v>
      </c>
      <c r="D227" s="592" t="str">
        <f>IF(C226="","",IF(VLOOKUP(C226,$A$381:$B$384,2,FALSE)="","Berechnung in ANNEX 2",VLOOKUP(C226,$A$381:$B$384,2,FALSE)))</f>
        <v/>
      </c>
      <c r="E227" s="593"/>
      <c r="F227" s="203"/>
      <c r="G227" s="117"/>
      <c r="H227" s="216"/>
      <c r="I227" s="216"/>
      <c r="J227" s="216"/>
      <c r="K227" s="216"/>
      <c r="L227" s="216"/>
      <c r="M227" s="216"/>
      <c r="N227" s="216"/>
      <c r="O227" s="216"/>
      <c r="P227" s="216"/>
      <c r="Q227" s="216"/>
      <c r="R227" s="216"/>
      <c r="S227" s="216"/>
      <c r="T227" s="216"/>
      <c r="U227" s="216"/>
      <c r="V227" s="216"/>
      <c r="W227" s="216"/>
      <c r="X227" s="216"/>
      <c r="Y227" s="216"/>
      <c r="Z227" s="216"/>
      <c r="AA227" s="216"/>
      <c r="AB227" s="216"/>
      <c r="AC227" s="216"/>
      <c r="AD227" s="216"/>
      <c r="AE227" s="216"/>
      <c r="AF227" s="216"/>
      <c r="AG227" s="216"/>
      <c r="AH227" s="216"/>
      <c r="AI227" s="216"/>
      <c r="AJ227" s="216"/>
      <c r="AK227" s="216"/>
      <c r="AL227" s="216"/>
    </row>
    <row r="228" spans="2:38" ht="15.75" customHeight="1" thickBot="1">
      <c r="B228" s="83"/>
      <c r="C228" s="212" t="str">
        <f>'TEIL 1 Zustandsermittlung'!$C$164</f>
        <v>Bereitgestellte Energiemenge</v>
      </c>
      <c r="D228" s="98"/>
      <c r="E228" s="99" t="s">
        <v>30</v>
      </c>
      <c r="F228" s="213"/>
      <c r="G228" s="113" t="str">
        <f>IF('TEIL 1 Zustandsermittlung'!H172="","",'TEIL 1 Zustandsermittlung'!H172)</f>
        <v/>
      </c>
      <c r="H228" s="262" t="str">
        <f t="shared" ref="H228:AL228" si="44">IF(ISBLANK(G228),"",G228)</f>
        <v/>
      </c>
      <c r="I228" s="262" t="str">
        <f t="shared" si="44"/>
        <v/>
      </c>
      <c r="J228" s="262" t="str">
        <f t="shared" si="44"/>
        <v/>
      </c>
      <c r="K228" s="262" t="str">
        <f t="shared" si="44"/>
        <v/>
      </c>
      <c r="L228" s="262" t="str">
        <f t="shared" si="44"/>
        <v/>
      </c>
      <c r="M228" s="262" t="str">
        <f t="shared" si="44"/>
        <v/>
      </c>
      <c r="N228" s="262" t="str">
        <f t="shared" si="44"/>
        <v/>
      </c>
      <c r="O228" s="262" t="str">
        <f t="shared" si="44"/>
        <v/>
      </c>
      <c r="P228" s="262" t="str">
        <f t="shared" si="44"/>
        <v/>
      </c>
      <c r="Q228" s="262" t="str">
        <f t="shared" si="44"/>
        <v/>
      </c>
      <c r="R228" s="262" t="str">
        <f t="shared" si="44"/>
        <v/>
      </c>
      <c r="S228" s="262" t="str">
        <f t="shared" si="44"/>
        <v/>
      </c>
      <c r="T228" s="262" t="str">
        <f t="shared" si="44"/>
        <v/>
      </c>
      <c r="U228" s="262" t="str">
        <f t="shared" si="44"/>
        <v/>
      </c>
      <c r="V228" s="262" t="str">
        <f t="shared" si="44"/>
        <v/>
      </c>
      <c r="W228" s="262" t="str">
        <f t="shared" si="44"/>
        <v/>
      </c>
      <c r="X228" s="262" t="str">
        <f t="shared" si="44"/>
        <v/>
      </c>
      <c r="Y228" s="262" t="str">
        <f t="shared" si="44"/>
        <v/>
      </c>
      <c r="Z228" s="262" t="str">
        <f t="shared" si="44"/>
        <v/>
      </c>
      <c r="AA228" s="262" t="str">
        <f t="shared" si="44"/>
        <v/>
      </c>
      <c r="AB228" s="262" t="str">
        <f t="shared" si="44"/>
        <v/>
      </c>
      <c r="AC228" s="262" t="str">
        <f t="shared" si="44"/>
        <v/>
      </c>
      <c r="AD228" s="262" t="str">
        <f t="shared" si="44"/>
        <v/>
      </c>
      <c r="AE228" s="262" t="str">
        <f t="shared" si="44"/>
        <v/>
      </c>
      <c r="AF228" s="262" t="str">
        <f t="shared" si="44"/>
        <v/>
      </c>
      <c r="AG228" s="262" t="str">
        <f t="shared" si="44"/>
        <v/>
      </c>
      <c r="AH228" s="262" t="str">
        <f t="shared" si="44"/>
        <v/>
      </c>
      <c r="AI228" s="262" t="str">
        <f t="shared" si="44"/>
        <v/>
      </c>
      <c r="AJ228" s="262" t="str">
        <f t="shared" si="44"/>
        <v/>
      </c>
      <c r="AK228" s="262" t="str">
        <f t="shared" si="44"/>
        <v/>
      </c>
      <c r="AL228" s="262" t="str">
        <f t="shared" si="44"/>
        <v/>
      </c>
    </row>
    <row r="229" spans="2:38">
      <c r="B229" s="63"/>
      <c r="C229" s="33"/>
      <c r="D229" s="33"/>
      <c r="E229" s="33"/>
      <c r="F229" s="214"/>
      <c r="G229" s="79"/>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row>
    <row r="230" spans="2:38" s="60" customFormat="1" ht="15.75" customHeight="1" thickBot="1">
      <c r="B230" s="86"/>
      <c r="C230" s="58" t="str">
        <f>'TEIL 1 Zustandsermittlung'!$C$174</f>
        <v>Produzierte und nach außerhalb bereitgestellte Kälte</v>
      </c>
      <c r="D230" s="58"/>
      <c r="E230" s="58"/>
      <c r="F230" s="206"/>
      <c r="G230" s="79"/>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row>
    <row r="231" spans="2:38" ht="15.75" customHeight="1">
      <c r="B231" s="83"/>
      <c r="C231" s="89" t="s">
        <v>32</v>
      </c>
      <c r="D231" s="90"/>
      <c r="E231" s="91"/>
      <c r="F231" s="203"/>
      <c r="G231" s="79"/>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row>
    <row r="232" spans="2:38" ht="16.5" customHeight="1">
      <c r="B232" s="83"/>
      <c r="C232" s="591" t="str">
        <f>IF('TEIL 1 Zustandsermittlung'!C176="","",'TEIL 1 Zustandsermittlung'!C176)</f>
        <v/>
      </c>
      <c r="D232" s="571"/>
      <c r="E232" s="571"/>
      <c r="F232" s="203"/>
      <c r="G232" s="85"/>
      <c r="H232" s="204"/>
      <c r="I232" s="204"/>
      <c r="J232" s="204"/>
      <c r="K232" s="204"/>
      <c r="L232" s="204"/>
      <c r="M232" s="204"/>
      <c r="N232" s="204"/>
      <c r="O232" s="204"/>
      <c r="P232" s="204"/>
      <c r="Q232" s="204"/>
      <c r="R232" s="204"/>
      <c r="S232" s="204"/>
      <c r="T232" s="204"/>
      <c r="U232" s="204"/>
      <c r="V232" s="204"/>
      <c r="W232" s="204"/>
      <c r="X232" s="204"/>
      <c r="Y232" s="204"/>
      <c r="Z232" s="204"/>
      <c r="AA232" s="204"/>
      <c r="AB232" s="204"/>
      <c r="AC232" s="204"/>
      <c r="AD232" s="204"/>
      <c r="AE232" s="204"/>
      <c r="AF232" s="204"/>
      <c r="AG232" s="204"/>
      <c r="AH232" s="204"/>
      <c r="AI232" s="204"/>
      <c r="AJ232" s="204"/>
      <c r="AK232" s="204"/>
      <c r="AL232" s="204"/>
    </row>
    <row r="233" spans="2:38" ht="15.75" customHeight="1">
      <c r="B233" s="83"/>
      <c r="C233" s="210" t="s">
        <v>107</v>
      </c>
      <c r="D233" s="592" t="str">
        <f>IF(C232="","",IF(VLOOKUP(C232,$A$385:$B$387,2,FALSE)="","Berechnung in ANNEX 2",VLOOKUP(C232,$A$385:$B$387,2,FALSE)))</f>
        <v/>
      </c>
      <c r="E233" s="593"/>
      <c r="F233" s="203"/>
      <c r="G233" s="117"/>
      <c r="H233" s="216"/>
      <c r="I233" s="216"/>
      <c r="J233" s="216"/>
      <c r="K233" s="216"/>
      <c r="L233" s="216"/>
      <c r="M233" s="216"/>
      <c r="N233" s="216"/>
      <c r="O233" s="216"/>
      <c r="P233" s="216"/>
      <c r="Q233" s="216"/>
      <c r="R233" s="216"/>
      <c r="S233" s="216"/>
      <c r="T233" s="216"/>
      <c r="U233" s="216"/>
      <c r="V233" s="216"/>
      <c r="W233" s="216"/>
      <c r="X233" s="216"/>
      <c r="Y233" s="216"/>
      <c r="Z233" s="216"/>
      <c r="AA233" s="216"/>
      <c r="AB233" s="216"/>
      <c r="AC233" s="216"/>
      <c r="AD233" s="216"/>
      <c r="AE233" s="216"/>
      <c r="AF233" s="216"/>
      <c r="AG233" s="216"/>
      <c r="AH233" s="216"/>
      <c r="AI233" s="216"/>
      <c r="AJ233" s="216"/>
      <c r="AK233" s="216"/>
      <c r="AL233" s="216"/>
    </row>
    <row r="234" spans="2:38" ht="15.75" customHeight="1" thickBot="1">
      <c r="B234" s="114"/>
      <c r="C234" s="212" t="str">
        <f>'TEIL 1 Zustandsermittlung'!$C$164</f>
        <v>Bereitgestellte Energiemenge</v>
      </c>
      <c r="D234" s="98"/>
      <c r="E234" s="99" t="s">
        <v>30</v>
      </c>
      <c r="F234" s="213"/>
      <c r="G234" s="113" t="str">
        <f>IF('TEIL 1 Zustandsermittlung'!H178="","",'TEIL 1 Zustandsermittlung'!H178)</f>
        <v/>
      </c>
      <c r="H234" s="262" t="str">
        <f t="shared" ref="H234:AL234" si="45">IF(ISBLANK(G234),"",G234)</f>
        <v/>
      </c>
      <c r="I234" s="262" t="str">
        <f t="shared" si="45"/>
        <v/>
      </c>
      <c r="J234" s="262" t="str">
        <f t="shared" si="45"/>
        <v/>
      </c>
      <c r="K234" s="262" t="str">
        <f t="shared" si="45"/>
        <v/>
      </c>
      <c r="L234" s="262" t="str">
        <f t="shared" si="45"/>
        <v/>
      </c>
      <c r="M234" s="262" t="str">
        <f t="shared" si="45"/>
        <v/>
      </c>
      <c r="N234" s="262" t="str">
        <f t="shared" si="45"/>
        <v/>
      </c>
      <c r="O234" s="262" t="str">
        <f t="shared" si="45"/>
        <v/>
      </c>
      <c r="P234" s="262" t="str">
        <f t="shared" si="45"/>
        <v/>
      </c>
      <c r="Q234" s="262" t="str">
        <f t="shared" si="45"/>
        <v/>
      </c>
      <c r="R234" s="262" t="str">
        <f t="shared" si="45"/>
        <v/>
      </c>
      <c r="S234" s="262" t="str">
        <f t="shared" si="45"/>
        <v/>
      </c>
      <c r="T234" s="262" t="str">
        <f t="shared" si="45"/>
        <v/>
      </c>
      <c r="U234" s="262" t="str">
        <f t="shared" si="45"/>
        <v/>
      </c>
      <c r="V234" s="262" t="str">
        <f t="shared" si="45"/>
        <v/>
      </c>
      <c r="W234" s="262" t="str">
        <f t="shared" si="45"/>
        <v/>
      </c>
      <c r="X234" s="262" t="str">
        <f t="shared" si="45"/>
        <v/>
      </c>
      <c r="Y234" s="262" t="str">
        <f t="shared" si="45"/>
        <v/>
      </c>
      <c r="Z234" s="262" t="str">
        <f t="shared" si="45"/>
        <v/>
      </c>
      <c r="AA234" s="262" t="str">
        <f t="shared" si="45"/>
        <v/>
      </c>
      <c r="AB234" s="262" t="str">
        <f t="shared" si="45"/>
        <v/>
      </c>
      <c r="AC234" s="262" t="str">
        <f t="shared" si="45"/>
        <v/>
      </c>
      <c r="AD234" s="262" t="str">
        <f t="shared" si="45"/>
        <v/>
      </c>
      <c r="AE234" s="262" t="str">
        <f t="shared" si="45"/>
        <v/>
      </c>
      <c r="AF234" s="262" t="str">
        <f t="shared" si="45"/>
        <v/>
      </c>
      <c r="AG234" s="262" t="str">
        <f t="shared" si="45"/>
        <v/>
      </c>
      <c r="AH234" s="262" t="str">
        <f t="shared" si="45"/>
        <v/>
      </c>
      <c r="AI234" s="262" t="str">
        <f t="shared" si="45"/>
        <v/>
      </c>
      <c r="AJ234" s="262" t="str">
        <f t="shared" si="45"/>
        <v/>
      </c>
      <c r="AK234" s="262" t="str">
        <f t="shared" si="45"/>
        <v/>
      </c>
      <c r="AL234" s="262" t="str">
        <f t="shared" si="45"/>
        <v/>
      </c>
    </row>
    <row r="235" spans="2:38" ht="15.75" customHeight="1">
      <c r="B235" s="33"/>
      <c r="C235" s="58"/>
      <c r="D235" s="58"/>
      <c r="E235" s="122"/>
      <c r="F235" s="219"/>
      <c r="G235" s="79"/>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row>
    <row r="236" spans="2:38">
      <c r="G236" s="79"/>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row>
    <row r="237" spans="2:38" ht="15" customHeight="1">
      <c r="B237" s="127" t="str">
        <f>'TEIL 1 Zustandsermittlung'!B181</f>
        <v>Bilanz der Treibhausgasemissionen</v>
      </c>
      <c r="G237" s="79"/>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row>
    <row r="238" spans="2:38" ht="13.8" thickBot="1">
      <c r="G238" s="79"/>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row>
    <row r="239" spans="2:38" ht="18.75" customHeight="1" thickBot="1">
      <c r="B239" s="594" t="s">
        <v>563</v>
      </c>
      <c r="C239" s="595"/>
      <c r="D239" s="80"/>
      <c r="E239" s="147"/>
      <c r="G239" s="79"/>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row>
    <row r="240" spans="2:38">
      <c r="B240" s="63"/>
      <c r="C240" s="33"/>
      <c r="D240" s="33"/>
      <c r="E240" s="64"/>
      <c r="G240" s="79"/>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row>
    <row r="241" spans="2:40" ht="13.8" thickBot="1">
      <c r="B241" s="220" t="s">
        <v>300</v>
      </c>
      <c r="D241" s="33"/>
      <c r="E241" s="64"/>
      <c r="G241" s="79"/>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row>
    <row r="242" spans="2:40" ht="16.5" customHeight="1">
      <c r="B242" s="132" t="s">
        <v>403</v>
      </c>
      <c r="C242" s="132"/>
      <c r="D242" s="133"/>
      <c r="E242" s="221" t="s">
        <v>37</v>
      </c>
      <c r="G242" s="113" t="str">
        <f>IF(BBK=1,IF(ISBLANK(Projektdaten!E12),"bitte in Projektdaten eintragen",Projektdaten!E12),Variablen!$B$21)</f>
        <v>Bilanzrahmen Betrieb</v>
      </c>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row>
    <row r="243" spans="2:40" ht="16.5" customHeight="1">
      <c r="B243" s="222" t="s">
        <v>404</v>
      </c>
      <c r="C243" s="222"/>
      <c r="D243" s="137"/>
      <c r="E243" s="223" t="s">
        <v>37</v>
      </c>
      <c r="G243" s="113" t="str">
        <f>IF(BBK=1,IF(ISBLANK(Projektdaten!E13),"bitte in Projektdaten eintragen",Projektdaten!E13),Variablen!$B$21)</f>
        <v>Bilanzrahmen Betrieb</v>
      </c>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row>
    <row r="244" spans="2:40" ht="16.5" customHeight="1">
      <c r="B244" s="141" t="s">
        <v>406</v>
      </c>
      <c r="C244" s="141"/>
      <c r="D244" s="137"/>
      <c r="E244" s="224" t="s">
        <v>112</v>
      </c>
      <c r="G244" s="79"/>
      <c r="H244" s="225">
        <f t="shared" ref="H244:AL244" si="46">H19</f>
        <v>0</v>
      </c>
      <c r="I244" s="225">
        <f t="shared" si="46"/>
        <v>0</v>
      </c>
      <c r="J244" s="225">
        <f t="shared" si="46"/>
        <v>0</v>
      </c>
      <c r="K244" s="225">
        <f t="shared" si="46"/>
        <v>0</v>
      </c>
      <c r="L244" s="225">
        <f t="shared" si="46"/>
        <v>0</v>
      </c>
      <c r="M244" s="225">
        <f t="shared" si="46"/>
        <v>0</v>
      </c>
      <c r="N244" s="225">
        <f t="shared" si="46"/>
        <v>0</v>
      </c>
      <c r="O244" s="225">
        <f t="shared" si="46"/>
        <v>0</v>
      </c>
      <c r="P244" s="225">
        <f t="shared" si="46"/>
        <v>0</v>
      </c>
      <c r="Q244" s="225">
        <f t="shared" si="46"/>
        <v>0</v>
      </c>
      <c r="R244" s="225">
        <f t="shared" si="46"/>
        <v>0</v>
      </c>
      <c r="S244" s="225">
        <f t="shared" si="46"/>
        <v>0</v>
      </c>
      <c r="T244" s="225">
        <f t="shared" si="46"/>
        <v>0</v>
      </c>
      <c r="U244" s="225">
        <f t="shared" si="46"/>
        <v>0</v>
      </c>
      <c r="V244" s="225">
        <f t="shared" si="46"/>
        <v>0</v>
      </c>
      <c r="W244" s="225">
        <f t="shared" si="46"/>
        <v>0</v>
      </c>
      <c r="X244" s="225">
        <f t="shared" si="46"/>
        <v>0</v>
      </c>
      <c r="Y244" s="225">
        <f t="shared" si="46"/>
        <v>0</v>
      </c>
      <c r="Z244" s="225">
        <f t="shared" si="46"/>
        <v>0</v>
      </c>
      <c r="AA244" s="225">
        <f t="shared" si="46"/>
        <v>0</v>
      </c>
      <c r="AB244" s="225">
        <f t="shared" si="46"/>
        <v>0</v>
      </c>
      <c r="AC244" s="225">
        <f t="shared" si="46"/>
        <v>0</v>
      </c>
      <c r="AD244" s="225">
        <f t="shared" si="46"/>
        <v>0</v>
      </c>
      <c r="AE244" s="225">
        <f t="shared" si="46"/>
        <v>0</v>
      </c>
      <c r="AF244" s="225">
        <f t="shared" si="46"/>
        <v>0</v>
      </c>
      <c r="AG244" s="225">
        <f t="shared" si="46"/>
        <v>0</v>
      </c>
      <c r="AH244" s="225">
        <f t="shared" si="46"/>
        <v>0</v>
      </c>
      <c r="AI244" s="225">
        <f t="shared" si="46"/>
        <v>0</v>
      </c>
      <c r="AJ244" s="225">
        <f t="shared" si="46"/>
        <v>0</v>
      </c>
      <c r="AK244" s="225">
        <f t="shared" si="46"/>
        <v>0</v>
      </c>
      <c r="AL244" s="225">
        <f t="shared" si="46"/>
        <v>0</v>
      </c>
    </row>
    <row r="245" spans="2:40" ht="16.5" customHeight="1" thickBot="1">
      <c r="B245" s="105" t="s">
        <v>405</v>
      </c>
      <c r="C245" s="105"/>
      <c r="D245" s="143"/>
      <c r="E245" s="151" t="s">
        <v>37</v>
      </c>
      <c r="G245" s="113" t="str">
        <f>IF(BBK=1,IF(ISBLANK(Projektdaten!E14),"bitte in Projektdaten eintragen",Projektdaten!E14),Variablen!$B$21)</f>
        <v>Bilanzrahmen Betrieb</v>
      </c>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row>
    <row r="246" spans="2:40" ht="13.8" thickBot="1">
      <c r="G246" s="79"/>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row>
    <row r="247" spans="2:40" ht="18.75" customHeight="1" thickBot="1">
      <c r="B247" s="594" t="s">
        <v>565</v>
      </c>
      <c r="C247" s="595"/>
      <c r="D247" s="80"/>
      <c r="E247" s="147"/>
      <c r="G247" s="79"/>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row>
    <row r="248" spans="2:40">
      <c r="B248" s="63"/>
      <c r="C248" s="33"/>
      <c r="D248" s="33"/>
      <c r="E248" s="64"/>
      <c r="G248" s="79"/>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row>
    <row r="249" spans="2:40" ht="15.75" customHeight="1" thickBot="1">
      <c r="B249" s="220" t="s">
        <v>500</v>
      </c>
      <c r="C249" s="33"/>
      <c r="D249" s="33"/>
      <c r="E249" s="64"/>
      <c r="G249" s="79"/>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row>
    <row r="250" spans="2:40" ht="16.5" customHeight="1">
      <c r="B250" s="226" t="s">
        <v>407</v>
      </c>
      <c r="C250" s="227"/>
      <c r="D250" s="133"/>
      <c r="E250" s="221" t="s">
        <v>112</v>
      </c>
      <c r="G250" s="113">
        <f ca="1">IF(GIB=1,SUM('TEIL 1 Zustandsermittlung'!F186:H186)/3,'TEIL 1 Zustandsermittlung'!H186)</f>
        <v>0</v>
      </c>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row>
    <row r="251" spans="2:40" ht="16.5" customHeight="1" thickBot="1">
      <c r="B251" s="228" t="s">
        <v>564</v>
      </c>
      <c r="C251" s="229"/>
      <c r="D251" s="143"/>
      <c r="E251" s="151" t="s">
        <v>112</v>
      </c>
      <c r="G251" s="113">
        <f ca="1">IF(GIB=1,SUM('TEIL 1 Zustandsermittlung'!F187:H187)/3,'TEIL 1 Zustandsermittlung'!H187)</f>
        <v>0</v>
      </c>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row>
    <row r="252" spans="2:40">
      <c r="B252" s="63"/>
      <c r="C252" s="58"/>
      <c r="D252" s="58"/>
      <c r="E252" s="230"/>
      <c r="G252" s="79"/>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row>
    <row r="253" spans="2:40" ht="15.75" customHeight="1" thickBot="1">
      <c r="B253" s="220" t="s">
        <v>501</v>
      </c>
      <c r="C253" s="33"/>
      <c r="D253" s="33"/>
      <c r="E253" s="64"/>
      <c r="G253" s="79"/>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row>
    <row r="254" spans="2:40" ht="16.5" customHeight="1">
      <c r="B254" s="132" t="s">
        <v>408</v>
      </c>
      <c r="C254" s="227"/>
      <c r="D254" s="133"/>
      <c r="E254" s="148" t="s">
        <v>273</v>
      </c>
      <c r="G254" s="113">
        <f>ZieljahrKSFP-StartjahrKSFP+1</f>
        <v>31</v>
      </c>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row>
    <row r="255" spans="2:40" ht="18.75" customHeight="1">
      <c r="B255" s="231" t="str">
        <f>"Dekarbonisierungspfad - Klimaneutral im Betrieb bis " &amp; B8</f>
        <v>Dekarbonisierungspfad - Klimaneutral im Betrieb bis 2050</v>
      </c>
      <c r="C255" s="232"/>
      <c r="D255" s="137"/>
      <c r="E255" s="224" t="s">
        <v>112</v>
      </c>
      <c r="G255" s="79"/>
      <c r="H255" s="233">
        <f ca="1">IF(G250-G251&lt;0,0,G250-G251)</f>
        <v>0</v>
      </c>
      <c r="I255" s="233">
        <f t="shared" ref="I255:AL255" ca="1" si="47">IF(I$6&lt;=ZieljahrKSFP,H255-($H$255/(ZieljahrKSFP-2020)),"Zielzeitpunkt erreicht")</f>
        <v>0</v>
      </c>
      <c r="J255" s="233">
        <f t="shared" ca="1" si="47"/>
        <v>0</v>
      </c>
      <c r="K255" s="233">
        <f t="shared" ca="1" si="47"/>
        <v>0</v>
      </c>
      <c r="L255" s="233">
        <f t="shared" ca="1" si="47"/>
        <v>0</v>
      </c>
      <c r="M255" s="233">
        <f t="shared" ca="1" si="47"/>
        <v>0</v>
      </c>
      <c r="N255" s="233">
        <f t="shared" ca="1" si="47"/>
        <v>0</v>
      </c>
      <c r="O255" s="233">
        <f t="shared" ca="1" si="47"/>
        <v>0</v>
      </c>
      <c r="P255" s="233">
        <f t="shared" ca="1" si="47"/>
        <v>0</v>
      </c>
      <c r="Q255" s="233">
        <f t="shared" ca="1" si="47"/>
        <v>0</v>
      </c>
      <c r="R255" s="233">
        <f t="shared" ca="1" si="47"/>
        <v>0</v>
      </c>
      <c r="S255" s="233">
        <f t="shared" ca="1" si="47"/>
        <v>0</v>
      </c>
      <c r="T255" s="233">
        <f t="shared" ca="1" si="47"/>
        <v>0</v>
      </c>
      <c r="U255" s="233">
        <f t="shared" ca="1" si="47"/>
        <v>0</v>
      </c>
      <c r="V255" s="233">
        <f t="shared" ca="1" si="47"/>
        <v>0</v>
      </c>
      <c r="W255" s="233">
        <f t="shared" ca="1" si="47"/>
        <v>0</v>
      </c>
      <c r="X255" s="233">
        <f t="shared" ca="1" si="47"/>
        <v>0</v>
      </c>
      <c r="Y255" s="233">
        <f t="shared" ca="1" si="47"/>
        <v>0</v>
      </c>
      <c r="Z255" s="233">
        <f t="shared" ca="1" si="47"/>
        <v>0</v>
      </c>
      <c r="AA255" s="233">
        <f t="shared" ca="1" si="47"/>
        <v>0</v>
      </c>
      <c r="AB255" s="233">
        <f t="shared" ca="1" si="47"/>
        <v>0</v>
      </c>
      <c r="AC255" s="233">
        <f t="shared" ca="1" si="47"/>
        <v>0</v>
      </c>
      <c r="AD255" s="233">
        <f t="shared" ca="1" si="47"/>
        <v>0</v>
      </c>
      <c r="AE255" s="233">
        <f t="shared" ca="1" si="47"/>
        <v>0</v>
      </c>
      <c r="AF255" s="233">
        <f t="shared" ca="1" si="47"/>
        <v>0</v>
      </c>
      <c r="AG255" s="233">
        <f t="shared" ca="1" si="47"/>
        <v>0</v>
      </c>
      <c r="AH255" s="233">
        <f t="shared" ca="1" si="47"/>
        <v>0</v>
      </c>
      <c r="AI255" s="233">
        <f t="shared" ca="1" si="47"/>
        <v>0</v>
      </c>
      <c r="AJ255" s="233">
        <f t="shared" ca="1" si="47"/>
        <v>0</v>
      </c>
      <c r="AK255" s="233">
        <f t="shared" ca="1" si="47"/>
        <v>0</v>
      </c>
      <c r="AL255" s="233">
        <f t="shared" ca="1" si="47"/>
        <v>0</v>
      </c>
    </row>
    <row r="256" spans="2:40" ht="16.5" customHeight="1" thickBot="1">
      <c r="B256" s="228" t="s">
        <v>409</v>
      </c>
      <c r="C256" s="229"/>
      <c r="D256" s="143"/>
      <c r="E256" s="144" t="s">
        <v>147</v>
      </c>
      <c r="G256" s="79"/>
      <c r="H256" s="225" t="str">
        <f t="shared" ref="H256:AL256" ca="1" si="48">IF(H255="Zielzeitpunkt erreicht",H255,IF(AngabeNRF=0,"keine Nettoraumfläche",H255/NRF))</f>
        <v>keine Nettoraumfläche</v>
      </c>
      <c r="I256" s="225" t="str">
        <f t="shared" ca="1" si="48"/>
        <v>keine Nettoraumfläche</v>
      </c>
      <c r="J256" s="225" t="str">
        <f t="shared" ca="1" si="48"/>
        <v>keine Nettoraumfläche</v>
      </c>
      <c r="K256" s="225" t="str">
        <f t="shared" ca="1" si="48"/>
        <v>keine Nettoraumfläche</v>
      </c>
      <c r="L256" s="225" t="str">
        <f t="shared" ca="1" si="48"/>
        <v>keine Nettoraumfläche</v>
      </c>
      <c r="M256" s="225" t="str">
        <f t="shared" ca="1" si="48"/>
        <v>keine Nettoraumfläche</v>
      </c>
      <c r="N256" s="225" t="str">
        <f t="shared" ca="1" si="48"/>
        <v>keine Nettoraumfläche</v>
      </c>
      <c r="O256" s="225" t="str">
        <f t="shared" ca="1" si="48"/>
        <v>keine Nettoraumfläche</v>
      </c>
      <c r="P256" s="225" t="str">
        <f t="shared" ca="1" si="48"/>
        <v>keine Nettoraumfläche</v>
      </c>
      <c r="Q256" s="225" t="str">
        <f t="shared" ca="1" si="48"/>
        <v>keine Nettoraumfläche</v>
      </c>
      <c r="R256" s="225" t="str">
        <f t="shared" ca="1" si="48"/>
        <v>keine Nettoraumfläche</v>
      </c>
      <c r="S256" s="225" t="str">
        <f t="shared" ca="1" si="48"/>
        <v>keine Nettoraumfläche</v>
      </c>
      <c r="T256" s="225" t="str">
        <f t="shared" ca="1" si="48"/>
        <v>keine Nettoraumfläche</v>
      </c>
      <c r="U256" s="225" t="str">
        <f t="shared" ca="1" si="48"/>
        <v>keine Nettoraumfläche</v>
      </c>
      <c r="V256" s="225" t="str">
        <f t="shared" ca="1" si="48"/>
        <v>keine Nettoraumfläche</v>
      </c>
      <c r="W256" s="225" t="str">
        <f t="shared" ca="1" si="48"/>
        <v>keine Nettoraumfläche</v>
      </c>
      <c r="X256" s="225" t="str">
        <f t="shared" ca="1" si="48"/>
        <v>keine Nettoraumfläche</v>
      </c>
      <c r="Y256" s="225" t="str">
        <f t="shared" ca="1" si="48"/>
        <v>keine Nettoraumfläche</v>
      </c>
      <c r="Z256" s="225" t="str">
        <f t="shared" ca="1" si="48"/>
        <v>keine Nettoraumfläche</v>
      </c>
      <c r="AA256" s="225" t="str">
        <f t="shared" ca="1" si="48"/>
        <v>keine Nettoraumfläche</v>
      </c>
      <c r="AB256" s="225" t="str">
        <f t="shared" ca="1" si="48"/>
        <v>keine Nettoraumfläche</v>
      </c>
      <c r="AC256" s="225" t="str">
        <f t="shared" ca="1" si="48"/>
        <v>keine Nettoraumfläche</v>
      </c>
      <c r="AD256" s="225" t="str">
        <f t="shared" ca="1" si="48"/>
        <v>keine Nettoraumfläche</v>
      </c>
      <c r="AE256" s="225" t="str">
        <f t="shared" ca="1" si="48"/>
        <v>keine Nettoraumfläche</v>
      </c>
      <c r="AF256" s="225" t="str">
        <f t="shared" ca="1" si="48"/>
        <v>keine Nettoraumfläche</v>
      </c>
      <c r="AG256" s="225" t="str">
        <f t="shared" ca="1" si="48"/>
        <v>keine Nettoraumfläche</v>
      </c>
      <c r="AH256" s="225" t="str">
        <f t="shared" ca="1" si="48"/>
        <v>keine Nettoraumfläche</v>
      </c>
      <c r="AI256" s="225" t="str">
        <f t="shared" ca="1" si="48"/>
        <v>keine Nettoraumfläche</v>
      </c>
      <c r="AJ256" s="225" t="str">
        <f t="shared" ca="1" si="48"/>
        <v>keine Nettoraumfläche</v>
      </c>
      <c r="AK256" s="225" t="str">
        <f t="shared" ca="1" si="48"/>
        <v>keine Nettoraumfläche</v>
      </c>
      <c r="AL256" s="225" t="str">
        <f t="shared" ca="1" si="48"/>
        <v>keine Nettoraumfläche</v>
      </c>
      <c r="AM256" s="50"/>
      <c r="AN256" s="50"/>
    </row>
    <row r="257" spans="2:40" ht="13.8" thickBot="1">
      <c r="G257" s="79"/>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row>
    <row r="258" spans="2:40" ht="18.75" customHeight="1" thickBot="1">
      <c r="B258" s="594" t="str">
        <f>'TEIL 1 Zustandsermittlung'!$C$183&amp;" KSFP"</f>
        <v>Bilanzrahmen Betrieb KSFP</v>
      </c>
      <c r="C258" s="595"/>
      <c r="D258" s="80"/>
      <c r="E258" s="147"/>
      <c r="G258" s="79"/>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row>
    <row r="259" spans="2:40">
      <c r="B259" s="63"/>
      <c r="C259" s="58"/>
      <c r="D259" s="58"/>
      <c r="E259" s="230"/>
      <c r="G259" s="79"/>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50"/>
      <c r="AN259" s="50"/>
    </row>
    <row r="260" spans="2:40" ht="15.75" customHeight="1" thickBot="1">
      <c r="B260" s="220" t="s">
        <v>390</v>
      </c>
      <c r="C260" s="33"/>
      <c r="D260" s="33"/>
      <c r="E260" s="64"/>
      <c r="G260" s="79"/>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50"/>
      <c r="AN260" s="50"/>
    </row>
    <row r="261" spans="2:40" ht="18.75" customHeight="1">
      <c r="B261" s="226" t="s">
        <v>302</v>
      </c>
      <c r="C261" s="227"/>
      <c r="D261" s="133"/>
      <c r="E261" s="221" t="s">
        <v>112</v>
      </c>
      <c r="G261" s="79"/>
      <c r="H261" s="233">
        <f ca="1">SUM(H315*H316,SUMPRODUCT($B$317:$B$345,H$317:H$345))</f>
        <v>0</v>
      </c>
      <c r="I261" s="233">
        <f t="shared" ref="I261:AL261" ca="1" si="49">SUM(I315*I316,SUMPRODUCT($B$317:$B$345,I$317:I$345))</f>
        <v>0</v>
      </c>
      <c r="J261" s="233">
        <f t="shared" ca="1" si="49"/>
        <v>0</v>
      </c>
      <c r="K261" s="233">
        <f t="shared" ca="1" si="49"/>
        <v>0</v>
      </c>
      <c r="L261" s="233">
        <f t="shared" ca="1" si="49"/>
        <v>0</v>
      </c>
      <c r="M261" s="233">
        <f t="shared" ca="1" si="49"/>
        <v>0</v>
      </c>
      <c r="N261" s="233">
        <f t="shared" ca="1" si="49"/>
        <v>0</v>
      </c>
      <c r="O261" s="233">
        <f t="shared" ca="1" si="49"/>
        <v>0</v>
      </c>
      <c r="P261" s="233">
        <f t="shared" ca="1" si="49"/>
        <v>0</v>
      </c>
      <c r="Q261" s="233">
        <f t="shared" ca="1" si="49"/>
        <v>0</v>
      </c>
      <c r="R261" s="233">
        <f t="shared" ca="1" si="49"/>
        <v>0</v>
      </c>
      <c r="S261" s="233">
        <f t="shared" ca="1" si="49"/>
        <v>0</v>
      </c>
      <c r="T261" s="233">
        <f t="shared" ca="1" si="49"/>
        <v>0</v>
      </c>
      <c r="U261" s="233">
        <f t="shared" ca="1" si="49"/>
        <v>0</v>
      </c>
      <c r="V261" s="233">
        <f t="shared" ca="1" si="49"/>
        <v>0</v>
      </c>
      <c r="W261" s="233">
        <f t="shared" ca="1" si="49"/>
        <v>0</v>
      </c>
      <c r="X261" s="233">
        <f t="shared" ca="1" si="49"/>
        <v>0</v>
      </c>
      <c r="Y261" s="233">
        <f t="shared" ca="1" si="49"/>
        <v>0</v>
      </c>
      <c r="Z261" s="233">
        <f t="shared" ca="1" si="49"/>
        <v>0</v>
      </c>
      <c r="AA261" s="233">
        <f t="shared" ca="1" si="49"/>
        <v>0</v>
      </c>
      <c r="AB261" s="233">
        <f t="shared" ca="1" si="49"/>
        <v>0</v>
      </c>
      <c r="AC261" s="233">
        <f t="shared" ca="1" si="49"/>
        <v>0</v>
      </c>
      <c r="AD261" s="233">
        <f t="shared" ca="1" si="49"/>
        <v>0</v>
      </c>
      <c r="AE261" s="233">
        <f t="shared" ca="1" si="49"/>
        <v>0</v>
      </c>
      <c r="AF261" s="233">
        <f t="shared" ca="1" si="49"/>
        <v>0</v>
      </c>
      <c r="AG261" s="233">
        <f t="shared" ca="1" si="49"/>
        <v>0</v>
      </c>
      <c r="AH261" s="233">
        <f t="shared" ca="1" si="49"/>
        <v>0</v>
      </c>
      <c r="AI261" s="233">
        <f t="shared" ca="1" si="49"/>
        <v>0</v>
      </c>
      <c r="AJ261" s="233">
        <f t="shared" ca="1" si="49"/>
        <v>0</v>
      </c>
      <c r="AK261" s="233">
        <f t="shared" ca="1" si="49"/>
        <v>0</v>
      </c>
      <c r="AL261" s="233">
        <f t="shared" ca="1" si="49"/>
        <v>0</v>
      </c>
      <c r="AM261" s="50"/>
      <c r="AN261" s="50"/>
    </row>
    <row r="262" spans="2:40" ht="18.75" customHeight="1">
      <c r="B262" s="222" t="s">
        <v>523</v>
      </c>
      <c r="C262" s="234"/>
      <c r="D262" s="235"/>
      <c r="E262" s="224" t="s">
        <v>112</v>
      </c>
      <c r="G262" s="79"/>
      <c r="H262" s="233">
        <f t="shared" ref="H262:AL262" ca="1" si="50">SUM(H377*H378,SUMPRODUCT($B$381:$B$387,H$381:H$387))</f>
        <v>0</v>
      </c>
      <c r="I262" s="233">
        <f t="shared" ca="1" si="50"/>
        <v>0</v>
      </c>
      <c r="J262" s="233">
        <f t="shared" ca="1" si="50"/>
        <v>0</v>
      </c>
      <c r="K262" s="233">
        <f t="shared" ca="1" si="50"/>
        <v>0</v>
      </c>
      <c r="L262" s="233">
        <f t="shared" ca="1" si="50"/>
        <v>0</v>
      </c>
      <c r="M262" s="233">
        <f t="shared" ca="1" si="50"/>
        <v>0</v>
      </c>
      <c r="N262" s="233">
        <f t="shared" ca="1" si="50"/>
        <v>0</v>
      </c>
      <c r="O262" s="233">
        <f t="shared" ca="1" si="50"/>
        <v>0</v>
      </c>
      <c r="P262" s="233">
        <f t="shared" ca="1" si="50"/>
        <v>0</v>
      </c>
      <c r="Q262" s="233">
        <f t="shared" ca="1" si="50"/>
        <v>0</v>
      </c>
      <c r="R262" s="233">
        <f t="shared" ca="1" si="50"/>
        <v>0</v>
      </c>
      <c r="S262" s="233">
        <f t="shared" ca="1" si="50"/>
        <v>0</v>
      </c>
      <c r="T262" s="233">
        <f t="shared" ca="1" si="50"/>
        <v>0</v>
      </c>
      <c r="U262" s="233">
        <f t="shared" ca="1" si="50"/>
        <v>0</v>
      </c>
      <c r="V262" s="233">
        <f t="shared" ca="1" si="50"/>
        <v>0</v>
      </c>
      <c r="W262" s="233">
        <f t="shared" ca="1" si="50"/>
        <v>0</v>
      </c>
      <c r="X262" s="233">
        <f t="shared" ca="1" si="50"/>
        <v>0</v>
      </c>
      <c r="Y262" s="233">
        <f t="shared" ca="1" si="50"/>
        <v>0</v>
      </c>
      <c r="Z262" s="233">
        <f t="shared" ca="1" si="50"/>
        <v>0</v>
      </c>
      <c r="AA262" s="233">
        <f t="shared" ca="1" si="50"/>
        <v>0</v>
      </c>
      <c r="AB262" s="233">
        <f t="shared" ca="1" si="50"/>
        <v>0</v>
      </c>
      <c r="AC262" s="233">
        <f t="shared" ca="1" si="50"/>
        <v>0</v>
      </c>
      <c r="AD262" s="233">
        <f t="shared" ca="1" si="50"/>
        <v>0</v>
      </c>
      <c r="AE262" s="233">
        <f t="shared" ca="1" si="50"/>
        <v>0</v>
      </c>
      <c r="AF262" s="233">
        <f t="shared" ca="1" si="50"/>
        <v>0</v>
      </c>
      <c r="AG262" s="233">
        <f t="shared" ca="1" si="50"/>
        <v>0</v>
      </c>
      <c r="AH262" s="233">
        <f t="shared" ca="1" si="50"/>
        <v>0</v>
      </c>
      <c r="AI262" s="233">
        <f t="shared" ca="1" si="50"/>
        <v>0</v>
      </c>
      <c r="AJ262" s="233">
        <f t="shared" ca="1" si="50"/>
        <v>0</v>
      </c>
      <c r="AK262" s="233">
        <f t="shared" ca="1" si="50"/>
        <v>0</v>
      </c>
      <c r="AL262" s="233">
        <f t="shared" ca="1" si="50"/>
        <v>0</v>
      </c>
      <c r="AM262" s="50"/>
      <c r="AN262" s="50"/>
    </row>
    <row r="263" spans="2:40" ht="18.75" customHeight="1">
      <c r="B263" s="141" t="s">
        <v>566</v>
      </c>
      <c r="C263" s="236"/>
      <c r="D263" s="236"/>
      <c r="E263" s="237" t="s">
        <v>112</v>
      </c>
      <c r="G263" s="79"/>
      <c r="H263" s="233">
        <f t="shared" ref="H263:AL263" ca="1" si="51">H261-H262</f>
        <v>0</v>
      </c>
      <c r="I263" s="233">
        <f t="shared" ca="1" si="51"/>
        <v>0</v>
      </c>
      <c r="J263" s="233">
        <f t="shared" ca="1" si="51"/>
        <v>0</v>
      </c>
      <c r="K263" s="233">
        <f t="shared" ca="1" si="51"/>
        <v>0</v>
      </c>
      <c r="L263" s="233">
        <f t="shared" ca="1" si="51"/>
        <v>0</v>
      </c>
      <c r="M263" s="233">
        <f t="shared" ca="1" si="51"/>
        <v>0</v>
      </c>
      <c r="N263" s="233">
        <f t="shared" ca="1" si="51"/>
        <v>0</v>
      </c>
      <c r="O263" s="233">
        <f t="shared" ca="1" si="51"/>
        <v>0</v>
      </c>
      <c r="P263" s="233">
        <f t="shared" ca="1" si="51"/>
        <v>0</v>
      </c>
      <c r="Q263" s="233">
        <f t="shared" ca="1" si="51"/>
        <v>0</v>
      </c>
      <c r="R263" s="233">
        <f t="shared" ca="1" si="51"/>
        <v>0</v>
      </c>
      <c r="S263" s="233">
        <f t="shared" ca="1" si="51"/>
        <v>0</v>
      </c>
      <c r="T263" s="233">
        <f t="shared" ca="1" si="51"/>
        <v>0</v>
      </c>
      <c r="U263" s="233">
        <f t="shared" ca="1" si="51"/>
        <v>0</v>
      </c>
      <c r="V263" s="233">
        <f t="shared" ca="1" si="51"/>
        <v>0</v>
      </c>
      <c r="W263" s="233">
        <f t="shared" ca="1" si="51"/>
        <v>0</v>
      </c>
      <c r="X263" s="233">
        <f t="shared" ca="1" si="51"/>
        <v>0</v>
      </c>
      <c r="Y263" s="233">
        <f t="shared" ca="1" si="51"/>
        <v>0</v>
      </c>
      <c r="Z263" s="233">
        <f t="shared" ca="1" si="51"/>
        <v>0</v>
      </c>
      <c r="AA263" s="233">
        <f t="shared" ca="1" si="51"/>
        <v>0</v>
      </c>
      <c r="AB263" s="233">
        <f t="shared" ca="1" si="51"/>
        <v>0</v>
      </c>
      <c r="AC263" s="233">
        <f t="shared" ca="1" si="51"/>
        <v>0</v>
      </c>
      <c r="AD263" s="233">
        <f t="shared" ca="1" si="51"/>
        <v>0</v>
      </c>
      <c r="AE263" s="233">
        <f t="shared" ca="1" si="51"/>
        <v>0</v>
      </c>
      <c r="AF263" s="233">
        <f t="shared" ca="1" si="51"/>
        <v>0</v>
      </c>
      <c r="AG263" s="233">
        <f t="shared" ca="1" si="51"/>
        <v>0</v>
      </c>
      <c r="AH263" s="233">
        <f t="shared" ca="1" si="51"/>
        <v>0</v>
      </c>
      <c r="AI263" s="233">
        <f t="shared" ca="1" si="51"/>
        <v>0</v>
      </c>
      <c r="AJ263" s="233">
        <f t="shared" ca="1" si="51"/>
        <v>0</v>
      </c>
      <c r="AK263" s="233">
        <f t="shared" ca="1" si="51"/>
        <v>0</v>
      </c>
      <c r="AL263" s="233">
        <f t="shared" ca="1" si="51"/>
        <v>0</v>
      </c>
      <c r="AM263" s="50"/>
      <c r="AN263" s="50"/>
    </row>
    <row r="264" spans="2:40" ht="16.5" customHeight="1" thickBot="1">
      <c r="B264" s="105" t="s">
        <v>303</v>
      </c>
      <c r="C264" s="238"/>
      <c r="D264" s="238"/>
      <c r="E264" s="144" t="s">
        <v>147</v>
      </c>
      <c r="G264" s="79"/>
      <c r="H264" s="225" t="str">
        <f t="shared" ref="H264:AL264" si="52">IF(AngabeNRF=0,"keine Nettoraumfläche",H263/NRF)</f>
        <v>keine Nettoraumfläche</v>
      </c>
      <c r="I264" s="225" t="str">
        <f t="shared" si="52"/>
        <v>keine Nettoraumfläche</v>
      </c>
      <c r="J264" s="225" t="str">
        <f t="shared" si="52"/>
        <v>keine Nettoraumfläche</v>
      </c>
      <c r="K264" s="225" t="str">
        <f t="shared" si="52"/>
        <v>keine Nettoraumfläche</v>
      </c>
      <c r="L264" s="225" t="str">
        <f t="shared" si="52"/>
        <v>keine Nettoraumfläche</v>
      </c>
      <c r="M264" s="225" t="str">
        <f t="shared" si="52"/>
        <v>keine Nettoraumfläche</v>
      </c>
      <c r="N264" s="225" t="str">
        <f t="shared" si="52"/>
        <v>keine Nettoraumfläche</v>
      </c>
      <c r="O264" s="225" t="str">
        <f t="shared" si="52"/>
        <v>keine Nettoraumfläche</v>
      </c>
      <c r="P264" s="225" t="str">
        <f t="shared" si="52"/>
        <v>keine Nettoraumfläche</v>
      </c>
      <c r="Q264" s="225" t="str">
        <f t="shared" si="52"/>
        <v>keine Nettoraumfläche</v>
      </c>
      <c r="R264" s="225" t="str">
        <f t="shared" si="52"/>
        <v>keine Nettoraumfläche</v>
      </c>
      <c r="S264" s="225" t="str">
        <f t="shared" si="52"/>
        <v>keine Nettoraumfläche</v>
      </c>
      <c r="T264" s="225" t="str">
        <f t="shared" si="52"/>
        <v>keine Nettoraumfläche</v>
      </c>
      <c r="U264" s="225" t="str">
        <f t="shared" si="52"/>
        <v>keine Nettoraumfläche</v>
      </c>
      <c r="V264" s="225" t="str">
        <f t="shared" si="52"/>
        <v>keine Nettoraumfläche</v>
      </c>
      <c r="W264" s="225" t="str">
        <f t="shared" si="52"/>
        <v>keine Nettoraumfläche</v>
      </c>
      <c r="X264" s="225" t="str">
        <f t="shared" si="52"/>
        <v>keine Nettoraumfläche</v>
      </c>
      <c r="Y264" s="225" t="str">
        <f t="shared" si="52"/>
        <v>keine Nettoraumfläche</v>
      </c>
      <c r="Z264" s="225" t="str">
        <f t="shared" si="52"/>
        <v>keine Nettoraumfläche</v>
      </c>
      <c r="AA264" s="225" t="str">
        <f t="shared" si="52"/>
        <v>keine Nettoraumfläche</v>
      </c>
      <c r="AB264" s="225" t="str">
        <f t="shared" si="52"/>
        <v>keine Nettoraumfläche</v>
      </c>
      <c r="AC264" s="225" t="str">
        <f t="shared" si="52"/>
        <v>keine Nettoraumfläche</v>
      </c>
      <c r="AD264" s="225" t="str">
        <f t="shared" si="52"/>
        <v>keine Nettoraumfläche</v>
      </c>
      <c r="AE264" s="225" t="str">
        <f t="shared" si="52"/>
        <v>keine Nettoraumfläche</v>
      </c>
      <c r="AF264" s="225" t="str">
        <f t="shared" si="52"/>
        <v>keine Nettoraumfläche</v>
      </c>
      <c r="AG264" s="225" t="str">
        <f t="shared" si="52"/>
        <v>keine Nettoraumfläche</v>
      </c>
      <c r="AH264" s="225" t="str">
        <f t="shared" si="52"/>
        <v>keine Nettoraumfläche</v>
      </c>
      <c r="AI264" s="225" t="str">
        <f t="shared" si="52"/>
        <v>keine Nettoraumfläche</v>
      </c>
      <c r="AJ264" s="225" t="str">
        <f t="shared" si="52"/>
        <v>keine Nettoraumfläche</v>
      </c>
      <c r="AK264" s="225" t="str">
        <f t="shared" si="52"/>
        <v>keine Nettoraumfläche</v>
      </c>
      <c r="AL264" s="225" t="str">
        <f t="shared" si="52"/>
        <v>keine Nettoraumfläche</v>
      </c>
      <c r="AM264" s="50"/>
      <c r="AN264" s="50"/>
    </row>
    <row r="265" spans="2:40" ht="15.75" customHeight="1" thickBot="1">
      <c r="B265" s="33"/>
      <c r="C265" s="58"/>
      <c r="D265" s="58"/>
      <c r="E265" s="122"/>
      <c r="F265" s="219"/>
      <c r="G265" s="79"/>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50"/>
      <c r="AN265" s="50"/>
    </row>
    <row r="266" spans="2:40" ht="15.75" customHeight="1" thickBot="1">
      <c r="B266" s="613" t="s">
        <v>541</v>
      </c>
      <c r="C266" s="614"/>
      <c r="D266" s="614"/>
      <c r="E266" s="615"/>
      <c r="F266" s="219"/>
      <c r="G266" s="79"/>
      <c r="H266" s="263" t="s">
        <v>388</v>
      </c>
      <c r="I266" s="263" t="s">
        <v>388</v>
      </c>
      <c r="J266" s="263" t="s">
        <v>388</v>
      </c>
      <c r="K266" s="263" t="s">
        <v>388</v>
      </c>
      <c r="L266" s="263" t="s">
        <v>388</v>
      </c>
      <c r="M266" s="263" t="s">
        <v>388</v>
      </c>
      <c r="N266" s="263" t="s">
        <v>388</v>
      </c>
      <c r="O266" s="263" t="s">
        <v>388</v>
      </c>
      <c r="P266" s="263" t="s">
        <v>388</v>
      </c>
      <c r="Q266" s="263" t="s">
        <v>388</v>
      </c>
      <c r="R266" s="263" t="s">
        <v>388</v>
      </c>
      <c r="S266" s="263" t="s">
        <v>388</v>
      </c>
      <c r="T266" s="263" t="s">
        <v>388</v>
      </c>
      <c r="U266" s="263" t="s">
        <v>388</v>
      </c>
      <c r="V266" s="263" t="s">
        <v>388</v>
      </c>
      <c r="W266" s="263" t="s">
        <v>388</v>
      </c>
      <c r="X266" s="263" t="s">
        <v>388</v>
      </c>
      <c r="Y266" s="263" t="s">
        <v>388</v>
      </c>
      <c r="Z266" s="263" t="s">
        <v>388</v>
      </c>
      <c r="AA266" s="263" t="s">
        <v>388</v>
      </c>
      <c r="AB266" s="263" t="s">
        <v>388</v>
      </c>
      <c r="AC266" s="263" t="s">
        <v>388</v>
      </c>
      <c r="AD266" s="263" t="s">
        <v>388</v>
      </c>
      <c r="AE266" s="263" t="s">
        <v>388</v>
      </c>
      <c r="AF266" s="263" t="s">
        <v>388</v>
      </c>
      <c r="AG266" s="263" t="s">
        <v>388</v>
      </c>
      <c r="AH266" s="263" t="s">
        <v>388</v>
      </c>
      <c r="AI266" s="263" t="s">
        <v>388</v>
      </c>
      <c r="AJ266" s="263" t="s">
        <v>388</v>
      </c>
      <c r="AK266" s="263" t="s">
        <v>388</v>
      </c>
      <c r="AL266" s="263" t="s">
        <v>388</v>
      </c>
      <c r="AM266" s="50"/>
      <c r="AN266" s="50"/>
    </row>
    <row r="267" spans="2:40" ht="27" customHeight="1">
      <c r="B267" s="635" t="str">
        <f>'TEIL 1 Zustandsermittlung'!B192:E192</f>
        <v>Hinweis: Der Datenqualitätsindex (DQI) muss für jedes Jahr neu in ANNEX 4 berechnet werden.
Bei der Übertragen des Resultats ist darauf zu achten, dass keine Verlinkung erstellt wird.</v>
      </c>
      <c r="C267" s="635"/>
      <c r="D267" s="635"/>
      <c r="E267" s="635"/>
      <c r="F267" s="219"/>
      <c r="G267" s="79"/>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50"/>
      <c r="AN267" s="50"/>
    </row>
    <row r="268" spans="2:40" ht="13.8" thickBot="1">
      <c r="G268" s="79"/>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row>
    <row r="269" spans="2:40" ht="18.75" customHeight="1" thickBot="1">
      <c r="B269" s="594" t="str">
        <f>'TEIL 1 Zustandsermittlung'!$B$194&amp;" KSFP"</f>
        <v>Bilanzrahmen Betrieb und Konstruktion KSFP</v>
      </c>
      <c r="C269" s="595"/>
      <c r="D269" s="80"/>
      <c r="E269" s="147"/>
      <c r="G269" s="79"/>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row>
    <row r="270" spans="2:40" ht="16.5" customHeight="1">
      <c r="B270" s="63"/>
      <c r="C270" s="58"/>
      <c r="D270" s="58"/>
      <c r="E270" s="230"/>
      <c r="G270" s="79"/>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50"/>
      <c r="AN270" s="50"/>
    </row>
    <row r="271" spans="2:40" ht="16.5" customHeight="1" thickBot="1">
      <c r="B271" s="239" t="s">
        <v>390</v>
      </c>
      <c r="C271" s="199"/>
      <c r="D271" s="199"/>
      <c r="E271" s="240"/>
      <c r="G271" s="241" t="s">
        <v>573</v>
      </c>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50"/>
      <c r="AN271" s="50"/>
    </row>
    <row r="272" spans="2:40" ht="16.5" customHeight="1">
      <c r="B272" s="231" t="s">
        <v>571</v>
      </c>
      <c r="C272" s="232"/>
      <c r="D272" s="137"/>
      <c r="E272" s="223" t="s">
        <v>37</v>
      </c>
      <c r="G272" s="113" t="str">
        <f>IF(BBK=1,SUMIF($H$263:$AL$263,"&gt;=0",$H$263:$AL$263),Variablen!$B$21)</f>
        <v>Bilanzrahmen Betrieb</v>
      </c>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50"/>
      <c r="AN272" s="50"/>
    </row>
    <row r="273" spans="2:40" ht="16.5" customHeight="1">
      <c r="B273" s="222" t="s">
        <v>572</v>
      </c>
      <c r="C273" s="234"/>
      <c r="D273" s="235"/>
      <c r="E273" s="224" t="s">
        <v>37</v>
      </c>
      <c r="G273" s="113" t="str">
        <f>IF(BBK=1,SUM(G242,G243,H244:AL244,G245),Variablen!$B$21)</f>
        <v>Bilanzrahmen Betrieb</v>
      </c>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50"/>
      <c r="AN273" s="50"/>
    </row>
    <row r="274" spans="2:40" ht="16.5" customHeight="1">
      <c r="B274" s="141" t="s">
        <v>484</v>
      </c>
      <c r="C274" s="242"/>
      <c r="D274" s="243"/>
      <c r="E274" s="237" t="s">
        <v>112</v>
      </c>
      <c r="G274" s="79"/>
      <c r="H274" s="233" t="str">
        <f>IF(BBK=1,IF(H263&lt;0,H263*(-1),0),Variablen!$B$21)</f>
        <v>Bilanzrahmen Betrieb</v>
      </c>
      <c r="I274" s="233" t="str">
        <f>IF(BBK=1,IF(I263&lt;0,I263*(-1),0),Variablen!$B$21)</f>
        <v>Bilanzrahmen Betrieb</v>
      </c>
      <c r="J274" s="233" t="str">
        <f>IF(BBK=1,IF(J263&lt;0,J263*(-1),0),Variablen!$B$21)</f>
        <v>Bilanzrahmen Betrieb</v>
      </c>
      <c r="K274" s="233" t="str">
        <f>IF(BBK=1,IF(K263&lt;0,K263*(-1),0),Variablen!$B$21)</f>
        <v>Bilanzrahmen Betrieb</v>
      </c>
      <c r="L274" s="233" t="str">
        <f>IF(BBK=1,IF(L263&lt;0,L263*(-1),0),Variablen!$B$21)</f>
        <v>Bilanzrahmen Betrieb</v>
      </c>
      <c r="M274" s="233" t="str">
        <f>IF(BBK=1,IF(M263&lt;0,M263*(-1),0),Variablen!$B$21)</f>
        <v>Bilanzrahmen Betrieb</v>
      </c>
      <c r="N274" s="233" t="str">
        <f>IF(BBK=1,IF(N263&lt;0,N263*(-1),0),Variablen!$B$21)</f>
        <v>Bilanzrahmen Betrieb</v>
      </c>
      <c r="O274" s="233" t="str">
        <f>IF(BBK=1,IF(O263&lt;0,O263*(-1),0),Variablen!$B$21)</f>
        <v>Bilanzrahmen Betrieb</v>
      </c>
      <c r="P274" s="233" t="str">
        <f>IF(BBK=1,IF(P263&lt;0,P263*(-1),0),Variablen!$B$21)</f>
        <v>Bilanzrahmen Betrieb</v>
      </c>
      <c r="Q274" s="233" t="str">
        <f>IF(BBK=1,IF(Q263&lt;0,Q263*(-1),0),Variablen!$B$21)</f>
        <v>Bilanzrahmen Betrieb</v>
      </c>
      <c r="R274" s="233" t="str">
        <f>IF(BBK=1,IF(R263&lt;0,R263*(-1),0),Variablen!$B$21)</f>
        <v>Bilanzrahmen Betrieb</v>
      </c>
      <c r="S274" s="233" t="str">
        <f>IF(BBK=1,IF(S263&lt;0,S263*(-1),0),Variablen!$B$21)</f>
        <v>Bilanzrahmen Betrieb</v>
      </c>
      <c r="T274" s="233" t="str">
        <f>IF(BBK=1,IF(T263&lt;0,T263*(-1),0),Variablen!$B$21)</f>
        <v>Bilanzrahmen Betrieb</v>
      </c>
      <c r="U274" s="233" t="str">
        <f>IF(BBK=1,IF(U263&lt;0,U263*(-1),0),Variablen!$B$21)</f>
        <v>Bilanzrahmen Betrieb</v>
      </c>
      <c r="V274" s="233" t="str">
        <f>IF(BBK=1,IF(V263&lt;0,V263*(-1),0),Variablen!$B$21)</f>
        <v>Bilanzrahmen Betrieb</v>
      </c>
      <c r="W274" s="233" t="str">
        <f>IF(BBK=1,IF(W263&lt;0,W263*(-1),0),Variablen!$B$21)</f>
        <v>Bilanzrahmen Betrieb</v>
      </c>
      <c r="X274" s="233" t="str">
        <f>IF(BBK=1,IF(X263&lt;0,X263*(-1),0),Variablen!$B$21)</f>
        <v>Bilanzrahmen Betrieb</v>
      </c>
      <c r="Y274" s="233" t="str">
        <f>IF(BBK=1,IF(Y263&lt;0,Y263*(-1),0),Variablen!$B$21)</f>
        <v>Bilanzrahmen Betrieb</v>
      </c>
      <c r="Z274" s="233" t="str">
        <f>IF(BBK=1,IF(Z263&lt;0,Z263*(-1),0),Variablen!$B$21)</f>
        <v>Bilanzrahmen Betrieb</v>
      </c>
      <c r="AA274" s="233" t="str">
        <f>IF(BBK=1,IF(AA263&lt;0,AA263*(-1),0),Variablen!$B$21)</f>
        <v>Bilanzrahmen Betrieb</v>
      </c>
      <c r="AB274" s="233" t="str">
        <f>IF(BBK=1,IF(AB263&lt;0,AB263*(-1),0),Variablen!$B$21)</f>
        <v>Bilanzrahmen Betrieb</v>
      </c>
      <c r="AC274" s="233" t="str">
        <f>IF(BBK=1,IF(AC263&lt;0,AC263*(-1),0),Variablen!$B$21)</f>
        <v>Bilanzrahmen Betrieb</v>
      </c>
      <c r="AD274" s="233" t="str">
        <f>IF(BBK=1,IF(AD263&lt;0,AD263*(-1),0),Variablen!$B$21)</f>
        <v>Bilanzrahmen Betrieb</v>
      </c>
      <c r="AE274" s="233" t="str">
        <f>IF(BBK=1,IF(AE263&lt;0,AE263*(-1),0),Variablen!$B$21)</f>
        <v>Bilanzrahmen Betrieb</v>
      </c>
      <c r="AF274" s="233" t="str">
        <f>IF(BBK=1,IF(AF263&lt;0,AF263*(-1),0),Variablen!$B$21)</f>
        <v>Bilanzrahmen Betrieb</v>
      </c>
      <c r="AG274" s="233" t="str">
        <f>IF(BBK=1,IF(AG263&lt;0,AG263*(-1),0),Variablen!$B$21)</f>
        <v>Bilanzrahmen Betrieb</v>
      </c>
      <c r="AH274" s="233" t="str">
        <f>IF(BBK=1,IF(AH263&lt;0,AH263*(-1),0),Variablen!$B$21)</f>
        <v>Bilanzrahmen Betrieb</v>
      </c>
      <c r="AI274" s="233" t="str">
        <f>IF(BBK=1,IF(AI263&lt;0,AI263*(-1),0),Variablen!$B$21)</f>
        <v>Bilanzrahmen Betrieb</v>
      </c>
      <c r="AJ274" s="233" t="str">
        <f>IF(BBK=1,IF(AJ263&lt;0,AJ263*(-1),0),Variablen!$B$21)</f>
        <v>Bilanzrahmen Betrieb</v>
      </c>
      <c r="AK274" s="233" t="str">
        <f>IF(BBK=1,IF(AK263&lt;0,AK263*(-1),0),Variablen!$B$21)</f>
        <v>Bilanzrahmen Betrieb</v>
      </c>
      <c r="AL274" s="233" t="str">
        <f>IF(BBK=1,IF(AL263&lt;0,AL263*(-1),0),Variablen!$B$21)</f>
        <v>Bilanzrahmen Betrieb</v>
      </c>
      <c r="AM274" s="50"/>
      <c r="AN274" s="50"/>
    </row>
    <row r="275" spans="2:40" ht="16.5" customHeight="1">
      <c r="B275" s="222" t="s">
        <v>574</v>
      </c>
      <c r="C275" s="234"/>
      <c r="D275" s="235"/>
      <c r="E275" s="224" t="s">
        <v>37</v>
      </c>
      <c r="G275" s="79"/>
      <c r="H275" s="233" t="str">
        <f>IF(BBK=1,IF((($G$273+$G$272)-SUMIF($H$6:$AL$6,"&lt;="&amp;H$6,$H$274:$AL$274))&lt;0,0,(($G$273+$G$272)-SUMIF($H$6:$AL$6,"&lt;="&amp;H$6,$H$274:$AL$274))),Variablen!$B$21)</f>
        <v>Bilanzrahmen Betrieb</v>
      </c>
      <c r="I275" s="233" t="str">
        <f>IF(BBK=1,IF((($G$273+$G$272)-SUMIF($H$6:$AL$6,"&lt;="&amp;I$6,$H$274:$AL$274))&lt;0,0,(($G$273+$G$272)-SUMIF($H$6:$AL$6,"&lt;="&amp;I$6,$H$274:$AL$274))),Variablen!$B$21)</f>
        <v>Bilanzrahmen Betrieb</v>
      </c>
      <c r="J275" s="233" t="str">
        <f>IF(BBK=1,IF((($G$273+$G$272)-SUMIF($H$6:$AL$6,"&lt;="&amp;J$6,$H$274:$AL$274))&lt;0,0,(($G$273+$G$272)-SUMIF($H$6:$AL$6,"&lt;="&amp;J$6,$H$274:$AL$274))),Variablen!$B$21)</f>
        <v>Bilanzrahmen Betrieb</v>
      </c>
      <c r="K275" s="233" t="str">
        <f>IF(BBK=1,IF((($G$273+$G$272)-SUMIF($H$6:$AL$6,"&lt;="&amp;K$6,$H$274:$AL$274))&lt;0,0,(($G$273+$G$272)-SUMIF($H$6:$AL$6,"&lt;="&amp;K$6,$H$274:$AL$274))),Variablen!$B$21)</f>
        <v>Bilanzrahmen Betrieb</v>
      </c>
      <c r="L275" s="233" t="str">
        <f>IF(BBK=1,IF((($G$273+$G$272)-SUMIF($H$6:$AL$6,"&lt;="&amp;L$6,$H$274:$AL$274))&lt;0,0,(($G$273+$G$272)-SUMIF($H$6:$AL$6,"&lt;="&amp;L$6,$H$274:$AL$274))),Variablen!$B$21)</f>
        <v>Bilanzrahmen Betrieb</v>
      </c>
      <c r="M275" s="233" t="str">
        <f>IF(BBK=1,IF((($G$273+$G$272)-SUMIF($H$6:$AL$6,"&lt;="&amp;M$6,$H$274:$AL$274))&lt;0,0,(($G$273+$G$272)-SUMIF($H$6:$AL$6,"&lt;="&amp;M$6,$H$274:$AL$274))),Variablen!$B$21)</f>
        <v>Bilanzrahmen Betrieb</v>
      </c>
      <c r="N275" s="233" t="str">
        <f>IF(BBK=1,IF((($G$273+$G$272)-SUMIF($H$6:$AL$6,"&lt;="&amp;N$6,$H$274:$AL$274))&lt;0,0,(($G$273+$G$272)-SUMIF($H$6:$AL$6,"&lt;="&amp;N$6,$H$274:$AL$274))),Variablen!$B$21)</f>
        <v>Bilanzrahmen Betrieb</v>
      </c>
      <c r="O275" s="233" t="str">
        <f>IF(BBK=1,IF((($G$273+$G$272)-SUMIF($H$6:$AL$6,"&lt;="&amp;O$6,$H$274:$AL$274))&lt;0,0,(($G$273+$G$272)-SUMIF($H$6:$AL$6,"&lt;="&amp;O$6,$H$274:$AL$274))),Variablen!$B$21)</f>
        <v>Bilanzrahmen Betrieb</v>
      </c>
      <c r="P275" s="233" t="str">
        <f>IF(BBK=1,IF((($G$273+$G$272)-SUMIF($H$6:$AL$6,"&lt;="&amp;P$6,$H$274:$AL$274))&lt;0,0,(($G$273+$G$272)-SUMIF($H$6:$AL$6,"&lt;="&amp;P$6,$H$274:$AL$274))),Variablen!$B$21)</f>
        <v>Bilanzrahmen Betrieb</v>
      </c>
      <c r="Q275" s="233" t="str">
        <f>IF(BBK=1,IF((($G$273+$G$272)-SUMIF($H$6:$AL$6,"&lt;="&amp;Q$6,$H$274:$AL$274))&lt;0,0,(($G$273+$G$272)-SUMIF($H$6:$AL$6,"&lt;="&amp;Q$6,$H$274:$AL$274))),Variablen!$B$21)</f>
        <v>Bilanzrahmen Betrieb</v>
      </c>
      <c r="R275" s="233" t="str">
        <f>IF(BBK=1,IF((($G$273+$G$272)-SUMIF($H$6:$AL$6,"&lt;="&amp;R$6,$H$274:$AL$274))&lt;0,0,(($G$273+$G$272)-SUMIF($H$6:$AL$6,"&lt;="&amp;R$6,$H$274:$AL$274))),Variablen!$B$21)</f>
        <v>Bilanzrahmen Betrieb</v>
      </c>
      <c r="S275" s="233" t="str">
        <f>IF(BBK=1,IF((($G$273+$G$272)-SUMIF($H$6:$AL$6,"&lt;="&amp;S$6,$H$274:$AL$274))&lt;0,0,(($G$273+$G$272)-SUMIF($H$6:$AL$6,"&lt;="&amp;S$6,$H$274:$AL$274))),Variablen!$B$21)</f>
        <v>Bilanzrahmen Betrieb</v>
      </c>
      <c r="T275" s="233" t="str">
        <f>IF(BBK=1,IF((($G$273+$G$272)-SUMIF($H$6:$AL$6,"&lt;="&amp;T$6,$H$274:$AL$274))&lt;0,0,(($G$273+$G$272)-SUMIF($H$6:$AL$6,"&lt;="&amp;T$6,$H$274:$AL$274))),Variablen!$B$21)</f>
        <v>Bilanzrahmen Betrieb</v>
      </c>
      <c r="U275" s="233" t="str">
        <f>IF(BBK=1,IF((($G$273+$G$272)-SUMIF($H$6:$AL$6,"&lt;="&amp;U$6,$H$274:$AL$274))&lt;0,0,(($G$273+$G$272)-SUMIF($H$6:$AL$6,"&lt;="&amp;U$6,$H$274:$AL$274))),Variablen!$B$21)</f>
        <v>Bilanzrahmen Betrieb</v>
      </c>
      <c r="V275" s="233" t="str">
        <f>IF(BBK=1,IF((($G$273+$G$272)-SUMIF($H$6:$AL$6,"&lt;="&amp;V$6,$H$274:$AL$274))&lt;0,0,(($G$273+$G$272)-SUMIF($H$6:$AL$6,"&lt;="&amp;V$6,$H$274:$AL$274))),Variablen!$B$21)</f>
        <v>Bilanzrahmen Betrieb</v>
      </c>
      <c r="W275" s="233" t="str">
        <f>IF(BBK=1,IF((($G$273+$G$272)-SUMIF($H$6:$AL$6,"&lt;="&amp;W$6,$H$274:$AL$274))&lt;0,0,(($G$273+$G$272)-SUMIF($H$6:$AL$6,"&lt;="&amp;W$6,$H$274:$AL$274))),Variablen!$B$21)</f>
        <v>Bilanzrahmen Betrieb</v>
      </c>
      <c r="X275" s="233" t="str">
        <f>IF(BBK=1,IF((($G$273+$G$272)-SUMIF($H$6:$AL$6,"&lt;="&amp;X$6,$H$274:$AL$274))&lt;0,0,(($G$273+$G$272)-SUMIF($H$6:$AL$6,"&lt;="&amp;X$6,$H$274:$AL$274))),Variablen!$B$21)</f>
        <v>Bilanzrahmen Betrieb</v>
      </c>
      <c r="Y275" s="233" t="str">
        <f>IF(BBK=1,IF((($G$273+$G$272)-SUMIF($H$6:$AL$6,"&lt;="&amp;Y$6,$H$274:$AL$274))&lt;0,0,(($G$273+$G$272)-SUMIF($H$6:$AL$6,"&lt;="&amp;Y$6,$H$274:$AL$274))),Variablen!$B$21)</f>
        <v>Bilanzrahmen Betrieb</v>
      </c>
      <c r="Z275" s="233" t="str">
        <f>IF(BBK=1,IF((($G$273+$G$272)-SUMIF($H$6:$AL$6,"&lt;="&amp;Z$6,$H$274:$AL$274))&lt;0,0,(($G$273+$G$272)-SUMIF($H$6:$AL$6,"&lt;="&amp;Z$6,$H$274:$AL$274))),Variablen!$B$21)</f>
        <v>Bilanzrahmen Betrieb</v>
      </c>
      <c r="AA275" s="233" t="str">
        <f>IF(BBK=1,IF((($G$273+$G$272)-SUMIF($H$6:$AL$6,"&lt;="&amp;AA$6,$H$274:$AL$274))&lt;0,0,(($G$273+$G$272)-SUMIF($H$6:$AL$6,"&lt;="&amp;AA$6,$H$274:$AL$274))),Variablen!$B$21)</f>
        <v>Bilanzrahmen Betrieb</v>
      </c>
      <c r="AB275" s="233" t="str">
        <f>IF(BBK=1,IF((($G$273+$G$272)-SUMIF($H$6:$AL$6,"&lt;="&amp;AB$6,$H$274:$AL$274))&lt;0,0,(($G$273+$G$272)-SUMIF($H$6:$AL$6,"&lt;="&amp;AB$6,$H$274:$AL$274))),Variablen!$B$21)</f>
        <v>Bilanzrahmen Betrieb</v>
      </c>
      <c r="AC275" s="233" t="str">
        <f>IF(BBK=1,IF((($G$273+$G$272)-SUMIF($H$6:$AL$6,"&lt;="&amp;AC$6,$H$274:$AL$274))&lt;0,0,(($G$273+$G$272)-SUMIF($H$6:$AL$6,"&lt;="&amp;AC$6,$H$274:$AL$274))),Variablen!$B$21)</f>
        <v>Bilanzrahmen Betrieb</v>
      </c>
      <c r="AD275" s="233" t="str">
        <f>IF(BBK=1,IF((($G$273+$G$272)-SUMIF($H$6:$AL$6,"&lt;="&amp;AD$6,$H$274:$AL$274))&lt;0,0,(($G$273+$G$272)-SUMIF($H$6:$AL$6,"&lt;="&amp;AD$6,$H$274:$AL$274))),Variablen!$B$21)</f>
        <v>Bilanzrahmen Betrieb</v>
      </c>
      <c r="AE275" s="233" t="str">
        <f>IF(BBK=1,IF((($G$273+$G$272)-SUMIF($H$6:$AL$6,"&lt;="&amp;AE$6,$H$274:$AL$274))&lt;0,0,(($G$273+$G$272)-SUMIF($H$6:$AL$6,"&lt;="&amp;AE$6,$H$274:$AL$274))),Variablen!$B$21)</f>
        <v>Bilanzrahmen Betrieb</v>
      </c>
      <c r="AF275" s="233" t="str">
        <f>IF(BBK=1,IF((($G$273+$G$272)-SUMIF($H$6:$AL$6,"&lt;="&amp;AF$6,$H$274:$AL$274))&lt;0,0,(($G$273+$G$272)-SUMIF($H$6:$AL$6,"&lt;="&amp;AF$6,$H$274:$AL$274))),Variablen!$B$21)</f>
        <v>Bilanzrahmen Betrieb</v>
      </c>
      <c r="AG275" s="233" t="str">
        <f>IF(BBK=1,IF((($G$273+$G$272)-SUMIF($H$6:$AL$6,"&lt;="&amp;AG$6,$H$274:$AL$274))&lt;0,0,(($G$273+$G$272)-SUMIF($H$6:$AL$6,"&lt;="&amp;AG$6,$H$274:$AL$274))),Variablen!$B$21)</f>
        <v>Bilanzrahmen Betrieb</v>
      </c>
      <c r="AH275" s="233" t="str">
        <f>IF(BBK=1,IF((($G$273+$G$272)-SUMIF($H$6:$AL$6,"&lt;="&amp;AH$6,$H$274:$AL$274))&lt;0,0,(($G$273+$G$272)-SUMIF($H$6:$AL$6,"&lt;="&amp;AH$6,$H$274:$AL$274))),Variablen!$B$21)</f>
        <v>Bilanzrahmen Betrieb</v>
      </c>
      <c r="AI275" s="233" t="str">
        <f>IF(BBK=1,IF((($G$273+$G$272)-SUMIF($H$6:$AL$6,"&lt;="&amp;AI$6,$H$274:$AL$274))&lt;0,0,(($G$273+$G$272)-SUMIF($H$6:$AL$6,"&lt;="&amp;AI$6,$H$274:$AL$274))),Variablen!$B$21)</f>
        <v>Bilanzrahmen Betrieb</v>
      </c>
      <c r="AJ275" s="233" t="str">
        <f>IF(BBK=1,IF((($G$273+$G$272)-SUMIF($H$6:$AL$6,"&lt;="&amp;AJ$6,$H$274:$AL$274))&lt;0,0,(($G$273+$G$272)-SUMIF($H$6:$AL$6,"&lt;="&amp;AJ$6,$H$274:$AL$274))),Variablen!$B$21)</f>
        <v>Bilanzrahmen Betrieb</v>
      </c>
      <c r="AK275" s="233" t="str">
        <f>IF(BBK=1,IF((($G$273+$G$272)-SUMIF($H$6:$AL$6,"&lt;="&amp;AK$6,$H$274:$AL$274))&lt;0,0,(($G$273+$G$272)-SUMIF($H$6:$AL$6,"&lt;="&amp;AK$6,$H$274:$AL$274))),Variablen!$B$21)</f>
        <v>Bilanzrahmen Betrieb</v>
      </c>
      <c r="AL275" s="233" t="str">
        <f>IF(BBK=1,IF((($G$273+$G$272)-SUMIF($H$6:$AL$6,"&lt;="&amp;AL$6,$H$274:$AL$274))&lt;0,0,(($G$273+$G$272)-SUMIF($H$6:$AL$6,"&lt;="&amp;AL$6,$H$274:$AL$274))),Variablen!$B$21)</f>
        <v>Bilanzrahmen Betrieb</v>
      </c>
      <c r="AM275" s="50"/>
      <c r="AN275" s="50"/>
    </row>
    <row r="276" spans="2:40" ht="16.5" customHeight="1" thickBot="1">
      <c r="B276" s="105" t="s">
        <v>502</v>
      </c>
      <c r="C276" s="199"/>
      <c r="D276" s="98"/>
      <c r="E276" s="244" t="s">
        <v>112</v>
      </c>
      <c r="G276" s="79"/>
      <c r="H276" s="225" t="str">
        <f>IF(BBK=1,IF((($G$273+$G$272)-SUMIF($H$6:$AL$6,"&lt;"&amp;H$6,$H$274:$AL$274))&lt;0,0,(($G$273+$G$272)-SUMIF($H$6:$AL$6,"&lt;"&amp;H$6,$H$274:$AL$274))/(2050-H$6+1)),Variablen!$B$21)</f>
        <v>Bilanzrahmen Betrieb</v>
      </c>
      <c r="I276" s="225" t="str">
        <f>IF(BBK=1,IF((($G$273+$G$272)-SUMIF($H$6:$AL$6,"&lt;"&amp;I$6,$H$274:$AL$274))&lt;0,0,(($G$273+$G$272)-SUMIF($H$6:$AL$6,"&lt;"&amp;I$6,$H$274:$AL$274))/(2050-I$6+1)),Variablen!$B$21)</f>
        <v>Bilanzrahmen Betrieb</v>
      </c>
      <c r="J276" s="225" t="str">
        <f>IF(BBK=1,IF((($G$273+$G$272)-SUMIF($H$6:$AL$6,"&lt;"&amp;J$6,$H$274:$AL$274))&lt;0,0,(($G$273+$G$272)-SUMIF($H$6:$AL$6,"&lt;"&amp;J$6,$H$274:$AL$274))/(2050-J$6+1)),Variablen!$B$21)</f>
        <v>Bilanzrahmen Betrieb</v>
      </c>
      <c r="K276" s="225" t="str">
        <f>IF(BBK=1,IF((($G$273+$G$272)-SUMIF($H$6:$AL$6,"&lt;"&amp;K$6,$H$274:$AL$274))&lt;0,0,(($G$273+$G$272)-SUMIF($H$6:$AL$6,"&lt;"&amp;K$6,$H$274:$AL$274))/(2050-K$6+1)),Variablen!$B$21)</f>
        <v>Bilanzrahmen Betrieb</v>
      </c>
      <c r="L276" s="225" t="str">
        <f>IF(BBK=1,IF((($G$273+$G$272)-SUMIF($H$6:$AL$6,"&lt;"&amp;L$6,$H$274:$AL$274))&lt;0,0,(($G$273+$G$272)-SUMIF($H$6:$AL$6,"&lt;"&amp;L$6,$H$274:$AL$274))/(2050-L$6+1)),Variablen!$B$21)</f>
        <v>Bilanzrahmen Betrieb</v>
      </c>
      <c r="M276" s="225" t="str">
        <f>IF(BBK=1,IF((($G$273+$G$272)-SUMIF($H$6:$AL$6,"&lt;"&amp;M$6,$H$274:$AL$274))&lt;0,0,(($G$273+$G$272)-SUMIF($H$6:$AL$6,"&lt;"&amp;M$6,$H$274:$AL$274))/(2050-M$6+1)),Variablen!$B$21)</f>
        <v>Bilanzrahmen Betrieb</v>
      </c>
      <c r="N276" s="225" t="str">
        <f>IF(BBK=1,IF((($G$273+$G$272)-SUMIF($H$6:$AL$6,"&lt;"&amp;N$6,$H$274:$AL$274))&lt;0,0,(($G$273+$G$272)-SUMIF($H$6:$AL$6,"&lt;"&amp;N$6,$H$274:$AL$274))/(2050-N$6+1)),Variablen!$B$21)</f>
        <v>Bilanzrahmen Betrieb</v>
      </c>
      <c r="O276" s="225" t="str">
        <f>IF(BBK=1,IF((($G$273+$G$272)-SUMIF($H$6:$AL$6,"&lt;"&amp;O$6,$H$274:$AL$274))&lt;0,0,(($G$273+$G$272)-SUMIF($H$6:$AL$6,"&lt;"&amp;O$6,$H$274:$AL$274))/(2050-O$6+1)),Variablen!$B$21)</f>
        <v>Bilanzrahmen Betrieb</v>
      </c>
      <c r="P276" s="225" t="str">
        <f>IF(BBK=1,IF((($G$273+$G$272)-SUMIF($H$6:$AL$6,"&lt;"&amp;P$6,$H$274:$AL$274))&lt;0,0,(($G$273+$G$272)-SUMIF($H$6:$AL$6,"&lt;"&amp;P$6,$H$274:$AL$274))/(2050-P$6+1)),Variablen!$B$21)</f>
        <v>Bilanzrahmen Betrieb</v>
      </c>
      <c r="Q276" s="225" t="str">
        <f>IF(BBK=1,IF((($G$273+$G$272)-SUMIF($H$6:$AL$6,"&lt;"&amp;Q$6,$H$274:$AL$274))&lt;0,0,(($G$273+$G$272)-SUMIF($H$6:$AL$6,"&lt;"&amp;Q$6,$H$274:$AL$274))/(2050-Q$6+1)),Variablen!$B$21)</f>
        <v>Bilanzrahmen Betrieb</v>
      </c>
      <c r="R276" s="225" t="str">
        <f>IF(BBK=1,IF((($G$273+$G$272)-SUMIF($H$6:$AL$6,"&lt;"&amp;R$6,$H$274:$AL$274))&lt;0,0,(($G$273+$G$272)-SUMIF($H$6:$AL$6,"&lt;"&amp;R$6,$H$274:$AL$274))/(2050-R$6+1)),Variablen!$B$21)</f>
        <v>Bilanzrahmen Betrieb</v>
      </c>
      <c r="S276" s="225" t="str">
        <f>IF(BBK=1,IF((($G$273+$G$272)-SUMIF($H$6:$AL$6,"&lt;"&amp;S$6,$H$274:$AL$274))&lt;0,0,(($G$273+$G$272)-SUMIF($H$6:$AL$6,"&lt;"&amp;S$6,$H$274:$AL$274))/(2050-S$6+1)),Variablen!$B$21)</f>
        <v>Bilanzrahmen Betrieb</v>
      </c>
      <c r="T276" s="225" t="str">
        <f>IF(BBK=1,IF((($G$273+$G$272)-SUMIF($H$6:$AL$6,"&lt;"&amp;T$6,$H$274:$AL$274))&lt;0,0,(($G$273+$G$272)-SUMIF($H$6:$AL$6,"&lt;"&amp;T$6,$H$274:$AL$274))/(2050-T$6+1)),Variablen!$B$21)</f>
        <v>Bilanzrahmen Betrieb</v>
      </c>
      <c r="U276" s="225" t="str">
        <f>IF(BBK=1,IF((($G$273+$G$272)-SUMIF($H$6:$AL$6,"&lt;"&amp;U$6,$H$274:$AL$274))&lt;0,0,(($G$273+$G$272)-SUMIF($H$6:$AL$6,"&lt;"&amp;U$6,$H$274:$AL$274))/(2050-U$6+1)),Variablen!$B$21)</f>
        <v>Bilanzrahmen Betrieb</v>
      </c>
      <c r="V276" s="225" t="str">
        <f>IF(BBK=1,IF((($G$273+$G$272)-SUMIF($H$6:$AL$6,"&lt;"&amp;V$6,$H$274:$AL$274))&lt;0,0,(($G$273+$G$272)-SUMIF($H$6:$AL$6,"&lt;"&amp;V$6,$H$274:$AL$274))/(2050-V$6+1)),Variablen!$B$21)</f>
        <v>Bilanzrahmen Betrieb</v>
      </c>
      <c r="W276" s="225" t="str">
        <f>IF(BBK=1,IF((($G$273+$G$272)-SUMIF($H$6:$AL$6,"&lt;"&amp;W$6,$H$274:$AL$274))&lt;0,0,(($G$273+$G$272)-SUMIF($H$6:$AL$6,"&lt;"&amp;W$6,$H$274:$AL$274))/(2050-W$6+1)),Variablen!$B$21)</f>
        <v>Bilanzrahmen Betrieb</v>
      </c>
      <c r="X276" s="225" t="str">
        <f>IF(BBK=1,IF((($G$273+$G$272)-SUMIF($H$6:$AL$6,"&lt;"&amp;X$6,$H$274:$AL$274))&lt;0,0,(($G$273+$G$272)-SUMIF($H$6:$AL$6,"&lt;"&amp;X$6,$H$274:$AL$274))/(2050-X$6+1)),Variablen!$B$21)</f>
        <v>Bilanzrahmen Betrieb</v>
      </c>
      <c r="Y276" s="225" t="str">
        <f>IF(BBK=1,IF((($G$273+$G$272)-SUMIF($H$6:$AL$6,"&lt;"&amp;Y$6,$H$274:$AL$274))&lt;0,0,(($G$273+$G$272)-SUMIF($H$6:$AL$6,"&lt;"&amp;Y$6,$H$274:$AL$274))/(2050-Y$6+1)),Variablen!$B$21)</f>
        <v>Bilanzrahmen Betrieb</v>
      </c>
      <c r="Z276" s="225" t="str">
        <f>IF(BBK=1,IF((($G$273+$G$272)-SUMIF($H$6:$AL$6,"&lt;"&amp;Z$6,$H$274:$AL$274))&lt;0,0,(($G$273+$G$272)-SUMIF($H$6:$AL$6,"&lt;"&amp;Z$6,$H$274:$AL$274))/(2050-Z$6+1)),Variablen!$B$21)</f>
        <v>Bilanzrahmen Betrieb</v>
      </c>
      <c r="AA276" s="225" t="str">
        <f>IF(BBK=1,IF((($G$273+$G$272)-SUMIF($H$6:$AL$6,"&lt;"&amp;AA$6,$H$274:$AL$274))&lt;0,0,(($G$273+$G$272)-SUMIF($H$6:$AL$6,"&lt;"&amp;AA$6,$H$274:$AL$274))/(2050-AA$6+1)),Variablen!$B$21)</f>
        <v>Bilanzrahmen Betrieb</v>
      </c>
      <c r="AB276" s="225" t="str">
        <f>IF(BBK=1,IF((($G$273+$G$272)-SUMIF($H$6:$AL$6,"&lt;"&amp;AB$6,$H$274:$AL$274))&lt;0,0,(($G$273+$G$272)-SUMIF($H$6:$AL$6,"&lt;"&amp;AB$6,$H$274:$AL$274))/(2050-AB$6+1)),Variablen!$B$21)</f>
        <v>Bilanzrahmen Betrieb</v>
      </c>
      <c r="AC276" s="225" t="str">
        <f>IF(BBK=1,IF((($G$273+$G$272)-SUMIF($H$6:$AL$6,"&lt;"&amp;AC$6,$H$274:$AL$274))&lt;0,0,(($G$273+$G$272)-SUMIF($H$6:$AL$6,"&lt;"&amp;AC$6,$H$274:$AL$274))/(2050-AC$6+1)),Variablen!$B$21)</f>
        <v>Bilanzrahmen Betrieb</v>
      </c>
      <c r="AD276" s="225" t="str">
        <f>IF(BBK=1,IF((($G$273+$G$272)-SUMIF($H$6:$AL$6,"&lt;"&amp;AD$6,$H$274:$AL$274))&lt;0,0,(($G$273+$G$272)-SUMIF($H$6:$AL$6,"&lt;"&amp;AD$6,$H$274:$AL$274))/(2050-AD$6+1)),Variablen!$B$21)</f>
        <v>Bilanzrahmen Betrieb</v>
      </c>
      <c r="AE276" s="225" t="str">
        <f>IF(BBK=1,IF((($G$273+$G$272)-SUMIF($H$6:$AL$6,"&lt;"&amp;AE$6,$H$274:$AL$274))&lt;0,0,(($G$273+$G$272)-SUMIF($H$6:$AL$6,"&lt;"&amp;AE$6,$H$274:$AL$274))/(2050-AE$6+1)),Variablen!$B$21)</f>
        <v>Bilanzrahmen Betrieb</v>
      </c>
      <c r="AF276" s="225" t="str">
        <f>IF(BBK=1,IF((($G$273+$G$272)-SUMIF($H$6:$AL$6,"&lt;"&amp;AF$6,$H$274:$AL$274))&lt;0,0,(($G$273+$G$272)-SUMIF($H$6:$AL$6,"&lt;"&amp;AF$6,$H$274:$AL$274))/(2050-AF$6+1)),Variablen!$B$21)</f>
        <v>Bilanzrahmen Betrieb</v>
      </c>
      <c r="AG276" s="225" t="str">
        <f>IF(BBK=1,IF((($G$273+$G$272)-SUMIF($H$6:$AL$6,"&lt;"&amp;AG$6,$H$274:$AL$274))&lt;0,0,(($G$273+$G$272)-SUMIF($H$6:$AL$6,"&lt;"&amp;AG$6,$H$274:$AL$274))/(2050-AG$6+1)),Variablen!$B$21)</f>
        <v>Bilanzrahmen Betrieb</v>
      </c>
      <c r="AH276" s="225" t="str">
        <f>IF(BBK=1,IF((($G$273+$G$272)-SUMIF($H$6:$AL$6,"&lt;"&amp;AH$6,$H$274:$AL$274))&lt;0,0,(($G$273+$G$272)-SUMIF($H$6:$AL$6,"&lt;"&amp;AH$6,$H$274:$AL$274))/(2050-AH$6+1)),Variablen!$B$21)</f>
        <v>Bilanzrahmen Betrieb</v>
      </c>
      <c r="AI276" s="225" t="str">
        <f>IF(BBK=1,IF((($G$273+$G$272)-SUMIF($H$6:$AL$6,"&lt;"&amp;AI$6,$H$274:$AL$274))&lt;0,0,(($G$273+$G$272)-SUMIF($H$6:$AL$6,"&lt;"&amp;AI$6,$H$274:$AL$274))/(2050-AI$6+1)),Variablen!$B$21)</f>
        <v>Bilanzrahmen Betrieb</v>
      </c>
      <c r="AJ276" s="225" t="str">
        <f>IF(BBK=1,IF((($G$273+$G$272)-SUMIF($H$6:$AL$6,"&lt;"&amp;AJ$6,$H$274:$AL$274))&lt;0,0,(($G$273+$G$272)-SUMIF($H$6:$AL$6,"&lt;"&amp;AJ$6,$H$274:$AL$274))/(2050-AJ$6+1)),Variablen!$B$21)</f>
        <v>Bilanzrahmen Betrieb</v>
      </c>
      <c r="AK276" s="225" t="str">
        <f>IF(BBK=1,IF((($G$273+$G$272)-SUMIF($H$6:$AL$6,"&lt;"&amp;AK$6,$H$274:$AL$274))&lt;0,0,(($G$273+$G$272)-SUMIF($H$6:$AL$6,"&lt;"&amp;AK$6,$H$274:$AL$274))/(2050-AK$6+1)),Variablen!$B$21)</f>
        <v>Bilanzrahmen Betrieb</v>
      </c>
      <c r="AL276" s="225" t="str">
        <f>IF(BBK=1,IF((($G$273+$G$272)-SUMIF($H$6:$AL$6,"&lt;"&amp;AL$6,$H$274:$AL$274))&lt;0,0,(($G$273+$G$272)-SUMIF($H$6:$AL$6,"&lt;"&amp;AL$6,$H$274:$AL$274))/(2050-AL$6+1)),Variablen!$B$21)</f>
        <v>Bilanzrahmen Betrieb</v>
      </c>
      <c r="AM276" s="50"/>
      <c r="AN276" s="50"/>
    </row>
    <row r="277" spans="2:40" ht="15.75" customHeight="1">
      <c r="F277" s="219"/>
      <c r="G277" s="79"/>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50"/>
      <c r="AN277" s="50"/>
    </row>
    <row r="278" spans="2:40">
      <c r="F278" s="219"/>
      <c r="G278" s="79"/>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50"/>
      <c r="AN278" s="50"/>
    </row>
    <row r="279" spans="2:40" ht="15.6">
      <c r="B279" s="127" t="s">
        <v>601</v>
      </c>
      <c r="F279" s="219"/>
      <c r="G279" s="79"/>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50"/>
      <c r="AN279" s="50"/>
    </row>
    <row r="280" spans="2:40">
      <c r="F280" s="219"/>
      <c r="G280" s="79"/>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50"/>
      <c r="AN280" s="50"/>
    </row>
    <row r="281" spans="2:40">
      <c r="B281" s="32" t="s">
        <v>606</v>
      </c>
      <c r="F281" s="219"/>
      <c r="G281" s="79"/>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50"/>
      <c r="AN281" s="50"/>
    </row>
    <row r="282" spans="2:40" ht="13.8" hidden="1" outlineLevel="1" thickBot="1">
      <c r="F282" s="219"/>
      <c r="G282" s="79"/>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50"/>
      <c r="AN282" s="50"/>
    </row>
    <row r="283" spans="2:40" ht="18.75" hidden="1" customHeight="1" outlineLevel="1" thickBot="1">
      <c r="B283" s="594" t="s">
        <v>603</v>
      </c>
      <c r="C283" s="595"/>
      <c r="D283" s="80"/>
      <c r="E283" s="147"/>
      <c r="F283" s="219"/>
      <c r="G283" s="79"/>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50"/>
      <c r="AN283" s="50"/>
    </row>
    <row r="284" spans="2:40" ht="13.8" hidden="1" outlineLevel="1" thickBot="1">
      <c r="B284" s="154"/>
      <c r="C284" s="155"/>
      <c r="D284" s="156"/>
      <c r="E284" s="245"/>
      <c r="F284" s="219"/>
      <c r="G284" s="79"/>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50"/>
      <c r="AN284" s="50"/>
    </row>
    <row r="285" spans="2:40" ht="27.75" hidden="1" customHeight="1" outlineLevel="1" thickBot="1">
      <c r="B285" s="154"/>
      <c r="C285" s="636" t="s">
        <v>604</v>
      </c>
      <c r="D285" s="637"/>
      <c r="E285" s="638"/>
      <c r="F285" s="219"/>
      <c r="G285" s="79"/>
      <c r="H285" s="246" t="str">
        <f t="shared" ref="H285:AL285" si="53">IF(H6&lt;=StartjahrKSFP,"nicht anwendbar",IF(H263&lt;=H255,"JA","NEIN"))</f>
        <v>nicht anwendbar</v>
      </c>
      <c r="I285" s="246" t="str">
        <f t="shared" ca="1" si="53"/>
        <v>JA</v>
      </c>
      <c r="J285" s="246" t="str">
        <f t="shared" ca="1" si="53"/>
        <v>JA</v>
      </c>
      <c r="K285" s="246" t="str">
        <f t="shared" ca="1" si="53"/>
        <v>JA</v>
      </c>
      <c r="L285" s="246" t="str">
        <f t="shared" ca="1" si="53"/>
        <v>JA</v>
      </c>
      <c r="M285" s="246" t="str">
        <f t="shared" ca="1" si="53"/>
        <v>JA</v>
      </c>
      <c r="N285" s="246" t="str">
        <f t="shared" ca="1" si="53"/>
        <v>JA</v>
      </c>
      <c r="O285" s="246" t="str">
        <f t="shared" ca="1" si="53"/>
        <v>JA</v>
      </c>
      <c r="P285" s="246" t="str">
        <f t="shared" ca="1" si="53"/>
        <v>JA</v>
      </c>
      <c r="Q285" s="246" t="str">
        <f t="shared" ca="1" si="53"/>
        <v>JA</v>
      </c>
      <c r="R285" s="246" t="str">
        <f t="shared" ca="1" si="53"/>
        <v>JA</v>
      </c>
      <c r="S285" s="246" t="str">
        <f t="shared" ca="1" si="53"/>
        <v>JA</v>
      </c>
      <c r="T285" s="246" t="str">
        <f t="shared" ca="1" si="53"/>
        <v>JA</v>
      </c>
      <c r="U285" s="246" t="str">
        <f t="shared" ca="1" si="53"/>
        <v>JA</v>
      </c>
      <c r="V285" s="246" t="str">
        <f t="shared" ca="1" si="53"/>
        <v>JA</v>
      </c>
      <c r="W285" s="246" t="str">
        <f t="shared" ca="1" si="53"/>
        <v>JA</v>
      </c>
      <c r="X285" s="246" t="str">
        <f t="shared" ca="1" si="53"/>
        <v>JA</v>
      </c>
      <c r="Y285" s="246" t="str">
        <f t="shared" ca="1" si="53"/>
        <v>JA</v>
      </c>
      <c r="Z285" s="246" t="str">
        <f t="shared" ca="1" si="53"/>
        <v>JA</v>
      </c>
      <c r="AA285" s="246" t="str">
        <f t="shared" ca="1" si="53"/>
        <v>JA</v>
      </c>
      <c r="AB285" s="246" t="str">
        <f t="shared" ca="1" si="53"/>
        <v>JA</v>
      </c>
      <c r="AC285" s="246" t="str">
        <f t="shared" ca="1" si="53"/>
        <v>JA</v>
      </c>
      <c r="AD285" s="246" t="str">
        <f t="shared" ca="1" si="53"/>
        <v>JA</v>
      </c>
      <c r="AE285" s="246" t="str">
        <f t="shared" ca="1" si="53"/>
        <v>JA</v>
      </c>
      <c r="AF285" s="246" t="str">
        <f t="shared" ca="1" si="53"/>
        <v>JA</v>
      </c>
      <c r="AG285" s="246" t="str">
        <f t="shared" ca="1" si="53"/>
        <v>JA</v>
      </c>
      <c r="AH285" s="246" t="str">
        <f t="shared" ca="1" si="53"/>
        <v>JA</v>
      </c>
      <c r="AI285" s="246" t="str">
        <f t="shared" ca="1" si="53"/>
        <v>JA</v>
      </c>
      <c r="AJ285" s="246" t="str">
        <f t="shared" ca="1" si="53"/>
        <v>JA</v>
      </c>
      <c r="AK285" s="246" t="str">
        <f t="shared" ca="1" si="53"/>
        <v>JA</v>
      </c>
      <c r="AL285" s="246" t="str">
        <f t="shared" ca="1" si="53"/>
        <v>JA</v>
      </c>
      <c r="AM285" s="50"/>
      <c r="AN285" s="50"/>
    </row>
    <row r="286" spans="2:40" ht="27.75" hidden="1" customHeight="1" outlineLevel="1" thickBot="1">
      <c r="B286" s="114"/>
      <c r="C286" s="636" t="s">
        <v>602</v>
      </c>
      <c r="D286" s="637"/>
      <c r="E286" s="638"/>
      <c r="F286" s="219"/>
      <c r="G286" s="79"/>
      <c r="H286" s="246" t="str">
        <f t="shared" ref="H286:AL286" si="54">IF(H6&lt;=StartjahrKSFP,"nicht anwendbar",IF(H263&lt;=(G263-G263*0.01),"JA","NEIN"))</f>
        <v>nicht anwendbar</v>
      </c>
      <c r="I286" s="246" t="str">
        <f t="shared" ca="1" si="54"/>
        <v>JA</v>
      </c>
      <c r="J286" s="246" t="str">
        <f t="shared" ca="1" si="54"/>
        <v>JA</v>
      </c>
      <c r="K286" s="246" t="str">
        <f t="shared" ca="1" si="54"/>
        <v>JA</v>
      </c>
      <c r="L286" s="246" t="str">
        <f t="shared" ca="1" si="54"/>
        <v>JA</v>
      </c>
      <c r="M286" s="246" t="str">
        <f t="shared" ca="1" si="54"/>
        <v>JA</v>
      </c>
      <c r="N286" s="246" t="str">
        <f t="shared" ca="1" si="54"/>
        <v>JA</v>
      </c>
      <c r="O286" s="246" t="str">
        <f t="shared" ca="1" si="54"/>
        <v>JA</v>
      </c>
      <c r="P286" s="246" t="str">
        <f t="shared" ca="1" si="54"/>
        <v>JA</v>
      </c>
      <c r="Q286" s="246" t="str">
        <f t="shared" ca="1" si="54"/>
        <v>JA</v>
      </c>
      <c r="R286" s="246" t="str">
        <f t="shared" ca="1" si="54"/>
        <v>JA</v>
      </c>
      <c r="S286" s="246" t="str">
        <f t="shared" ca="1" si="54"/>
        <v>JA</v>
      </c>
      <c r="T286" s="246" t="str">
        <f t="shared" ca="1" si="54"/>
        <v>JA</v>
      </c>
      <c r="U286" s="246" t="str">
        <f t="shared" ca="1" si="54"/>
        <v>JA</v>
      </c>
      <c r="V286" s="246" t="str">
        <f t="shared" ca="1" si="54"/>
        <v>JA</v>
      </c>
      <c r="W286" s="246" t="str">
        <f t="shared" ca="1" si="54"/>
        <v>JA</v>
      </c>
      <c r="X286" s="246" t="str">
        <f t="shared" ca="1" si="54"/>
        <v>JA</v>
      </c>
      <c r="Y286" s="246" t="str">
        <f t="shared" ca="1" si="54"/>
        <v>JA</v>
      </c>
      <c r="Z286" s="246" t="str">
        <f t="shared" ca="1" si="54"/>
        <v>JA</v>
      </c>
      <c r="AA286" s="246" t="str">
        <f t="shared" ca="1" si="54"/>
        <v>JA</v>
      </c>
      <c r="AB286" s="246" t="str">
        <f t="shared" ca="1" si="54"/>
        <v>JA</v>
      </c>
      <c r="AC286" s="246" t="str">
        <f t="shared" ca="1" si="54"/>
        <v>JA</v>
      </c>
      <c r="AD286" s="246" t="str">
        <f t="shared" ca="1" si="54"/>
        <v>JA</v>
      </c>
      <c r="AE286" s="246" t="str">
        <f t="shared" ca="1" si="54"/>
        <v>JA</v>
      </c>
      <c r="AF286" s="246" t="str">
        <f t="shared" ca="1" si="54"/>
        <v>JA</v>
      </c>
      <c r="AG286" s="246" t="str">
        <f t="shared" ca="1" si="54"/>
        <v>JA</v>
      </c>
      <c r="AH286" s="246" t="str">
        <f t="shared" ca="1" si="54"/>
        <v>JA</v>
      </c>
      <c r="AI286" s="246" t="str">
        <f t="shared" ca="1" si="54"/>
        <v>JA</v>
      </c>
      <c r="AJ286" s="246" t="str">
        <f t="shared" ca="1" si="54"/>
        <v>JA</v>
      </c>
      <c r="AK286" s="246" t="str">
        <f t="shared" ca="1" si="54"/>
        <v>JA</v>
      </c>
      <c r="AL286" s="246" t="str">
        <f t="shared" ca="1" si="54"/>
        <v>JA</v>
      </c>
      <c r="AM286" s="50"/>
      <c r="AN286" s="50"/>
    </row>
    <row r="287" spans="2:40" ht="15.75" customHeight="1" collapsed="1">
      <c r="F287" s="219"/>
      <c r="G287" s="79"/>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50"/>
      <c r="AN287" s="50"/>
    </row>
    <row r="288" spans="2:40">
      <c r="F288" s="219"/>
      <c r="G288" s="79"/>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50"/>
      <c r="AN288" s="50"/>
    </row>
    <row r="289" spans="2:40" ht="15" customHeight="1">
      <c r="B289" s="127" t="str">
        <f>'TEIL 1 Zustandsermittlung'!B201</f>
        <v>Auszeichnung "Klimapositiv"</v>
      </c>
      <c r="F289" s="219"/>
      <c r="G289" s="79"/>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50"/>
      <c r="AN289" s="50"/>
    </row>
    <row r="290" spans="2:40">
      <c r="F290" s="219"/>
      <c r="G290" s="79"/>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50"/>
      <c r="AN290" s="50"/>
    </row>
    <row r="291" spans="2:40">
      <c r="B291" s="32" t="s">
        <v>605</v>
      </c>
      <c r="F291" s="219"/>
      <c r="G291" s="79"/>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50"/>
      <c r="AN291" s="50"/>
    </row>
    <row r="292" spans="2:40" ht="13.8" hidden="1" outlineLevel="1" thickBot="1">
      <c r="F292" s="219"/>
      <c r="G292" s="79"/>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50"/>
      <c r="AN292" s="50"/>
    </row>
    <row r="293" spans="2:40" ht="18.75" hidden="1" customHeight="1" outlineLevel="1" thickBot="1">
      <c r="B293" s="594" t="s">
        <v>315</v>
      </c>
      <c r="C293" s="595"/>
      <c r="D293" s="80"/>
      <c r="E293" s="147"/>
      <c r="F293" s="219"/>
      <c r="G293" s="79"/>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50"/>
      <c r="AN293" s="50"/>
    </row>
    <row r="294" spans="2:40" ht="13.8" hidden="1" outlineLevel="1" thickBot="1">
      <c r="B294" s="154"/>
      <c r="C294" s="155"/>
      <c r="D294" s="156"/>
      <c r="E294" s="245"/>
      <c r="F294" s="219"/>
      <c r="G294" s="79"/>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50"/>
      <c r="AN294" s="50"/>
    </row>
    <row r="295" spans="2:40" ht="26.25" hidden="1" customHeight="1" outlineLevel="1">
      <c r="B295" s="63"/>
      <c r="C295" s="605" t="s">
        <v>544</v>
      </c>
      <c r="D295" s="606"/>
      <c r="E295" s="640"/>
      <c r="F295" s="219"/>
      <c r="G295" s="79"/>
      <c r="H295" s="247" t="str">
        <f ca="1">IF((H261-H262)&lt;0,Variablen!$B$37,Variablen!$B$38)</f>
        <v>Anforderung nicht erfüllt</v>
      </c>
      <c r="I295" s="248" t="str">
        <f ca="1">IF((I261-I262)&lt;0,Variablen!$B$37,Variablen!$B$38)</f>
        <v>Anforderung nicht erfüllt</v>
      </c>
      <c r="J295" s="248" t="str">
        <f ca="1">IF((J261-J262)&lt;0,Variablen!$B$37,Variablen!$B$38)</f>
        <v>Anforderung nicht erfüllt</v>
      </c>
      <c r="K295" s="248" t="str">
        <f ca="1">IF((K261-K262)&lt;0,Variablen!$B$37,Variablen!$B$38)</f>
        <v>Anforderung nicht erfüllt</v>
      </c>
      <c r="L295" s="248" t="str">
        <f ca="1">IF((L261-L262)&lt;0,Variablen!$B$37,Variablen!$B$38)</f>
        <v>Anforderung nicht erfüllt</v>
      </c>
      <c r="M295" s="248" t="str">
        <f ca="1">IF((M261-M262)&lt;0,Variablen!$B$37,Variablen!$B$38)</f>
        <v>Anforderung nicht erfüllt</v>
      </c>
      <c r="N295" s="248" t="str">
        <f ca="1">IF((N261-N262)&lt;0,Variablen!$B$37,Variablen!$B$38)</f>
        <v>Anforderung nicht erfüllt</v>
      </c>
      <c r="O295" s="248" t="str">
        <f ca="1">IF((O261-O262)&lt;0,Variablen!$B$37,Variablen!$B$38)</f>
        <v>Anforderung nicht erfüllt</v>
      </c>
      <c r="P295" s="248" t="str">
        <f ca="1">IF((P261-P262)&lt;0,Variablen!$B$37,Variablen!$B$38)</f>
        <v>Anforderung nicht erfüllt</v>
      </c>
      <c r="Q295" s="248" t="str">
        <f ca="1">IF((Q261-Q262)&lt;0,Variablen!$B$37,Variablen!$B$38)</f>
        <v>Anforderung nicht erfüllt</v>
      </c>
      <c r="R295" s="248" t="str">
        <f ca="1">IF((R261-R262)&lt;0,Variablen!$B$37,Variablen!$B$38)</f>
        <v>Anforderung nicht erfüllt</v>
      </c>
      <c r="S295" s="248" t="str">
        <f ca="1">IF((S261-S262)&lt;0,Variablen!$B$37,Variablen!$B$38)</f>
        <v>Anforderung nicht erfüllt</v>
      </c>
      <c r="T295" s="248" t="str">
        <f ca="1">IF((T261-T262)&lt;0,Variablen!$B$37,Variablen!$B$38)</f>
        <v>Anforderung nicht erfüllt</v>
      </c>
      <c r="U295" s="248" t="str">
        <f ca="1">IF((U261-U262)&lt;0,Variablen!$B$37,Variablen!$B$38)</f>
        <v>Anforderung nicht erfüllt</v>
      </c>
      <c r="V295" s="248" t="str">
        <f ca="1">IF((V261-V262)&lt;0,Variablen!$B$37,Variablen!$B$38)</f>
        <v>Anforderung nicht erfüllt</v>
      </c>
      <c r="W295" s="248" t="str">
        <f ca="1">IF((W261-W262)&lt;0,Variablen!$B$37,Variablen!$B$38)</f>
        <v>Anforderung nicht erfüllt</v>
      </c>
      <c r="X295" s="248" t="str">
        <f ca="1">IF((X261-X262)&lt;0,Variablen!$B$37,Variablen!$B$38)</f>
        <v>Anforderung nicht erfüllt</v>
      </c>
      <c r="Y295" s="248" t="str">
        <f ca="1">IF((Y261-Y262)&lt;0,Variablen!$B$37,Variablen!$B$38)</f>
        <v>Anforderung nicht erfüllt</v>
      </c>
      <c r="Z295" s="248" t="str">
        <f ca="1">IF((Z261-Z262)&lt;0,Variablen!$B$37,Variablen!$B$38)</f>
        <v>Anforderung nicht erfüllt</v>
      </c>
      <c r="AA295" s="248" t="str">
        <f ca="1">IF((AA261-AA262)&lt;0,Variablen!$B$37,Variablen!$B$38)</f>
        <v>Anforderung nicht erfüllt</v>
      </c>
      <c r="AB295" s="248" t="str">
        <f ca="1">IF((AB261-AB262)&lt;0,Variablen!$B$37,Variablen!$B$38)</f>
        <v>Anforderung nicht erfüllt</v>
      </c>
      <c r="AC295" s="248" t="str">
        <f ca="1">IF((AC261-AC262)&lt;0,Variablen!$B$37,Variablen!$B$38)</f>
        <v>Anforderung nicht erfüllt</v>
      </c>
      <c r="AD295" s="248" t="str">
        <f ca="1">IF((AD261-AD262)&lt;0,Variablen!$B$37,Variablen!$B$38)</f>
        <v>Anforderung nicht erfüllt</v>
      </c>
      <c r="AE295" s="248" t="str">
        <f ca="1">IF((AE261-AE262)&lt;0,Variablen!$B$37,Variablen!$B$38)</f>
        <v>Anforderung nicht erfüllt</v>
      </c>
      <c r="AF295" s="248" t="str">
        <f ca="1">IF((AF261-AF262)&lt;0,Variablen!$B$37,Variablen!$B$38)</f>
        <v>Anforderung nicht erfüllt</v>
      </c>
      <c r="AG295" s="248" t="str">
        <f ca="1">IF((AG261-AG262)&lt;0,Variablen!$B$37,Variablen!$B$38)</f>
        <v>Anforderung nicht erfüllt</v>
      </c>
      <c r="AH295" s="248" t="str">
        <f ca="1">IF((AH261-AH262)&lt;0,Variablen!$B$37,Variablen!$B$38)</f>
        <v>Anforderung nicht erfüllt</v>
      </c>
      <c r="AI295" s="248" t="str">
        <f ca="1">IF((AI261-AI262)&lt;0,Variablen!$B$37,Variablen!$B$38)</f>
        <v>Anforderung nicht erfüllt</v>
      </c>
      <c r="AJ295" s="248" t="str">
        <f ca="1">IF((AJ261-AJ262)&lt;0,Variablen!$B$37,Variablen!$B$38)</f>
        <v>Anforderung nicht erfüllt</v>
      </c>
      <c r="AK295" s="248" t="str">
        <f ca="1">IF((AK261-AK262)&lt;0,Variablen!$B$37,Variablen!$B$38)</f>
        <v>Anforderung nicht erfüllt</v>
      </c>
      <c r="AL295" s="248" t="str">
        <f ca="1">IF((AL261-AL262)&lt;0,Variablen!$B$37,Variablen!$B$38)</f>
        <v>Anforderung nicht erfüllt</v>
      </c>
      <c r="AM295" s="50"/>
      <c r="AN295" s="50"/>
    </row>
    <row r="296" spans="2:40" ht="15.75" hidden="1" customHeight="1" outlineLevel="1">
      <c r="B296" s="63"/>
      <c r="C296" s="489" t="s">
        <v>546</v>
      </c>
      <c r="D296" s="490"/>
      <c r="E296" s="639"/>
      <c r="F296" s="219"/>
      <c r="G296" s="79"/>
      <c r="H296" s="264"/>
      <c r="I296" s="265"/>
      <c r="J296" s="265"/>
      <c r="K296" s="265"/>
      <c r="L296" s="265"/>
      <c r="M296" s="265"/>
      <c r="N296" s="265"/>
      <c r="O296" s="265"/>
      <c r="P296" s="265"/>
      <c r="Q296" s="265"/>
      <c r="R296" s="265"/>
      <c r="S296" s="265"/>
      <c r="T296" s="265"/>
      <c r="U296" s="265"/>
      <c r="V296" s="265"/>
      <c r="W296" s="265"/>
      <c r="X296" s="265"/>
      <c r="Y296" s="265"/>
      <c r="Z296" s="265"/>
      <c r="AA296" s="265"/>
      <c r="AB296" s="265"/>
      <c r="AC296" s="265"/>
      <c r="AD296" s="265"/>
      <c r="AE296" s="265"/>
      <c r="AF296" s="265"/>
      <c r="AG296" s="265"/>
      <c r="AH296" s="265"/>
      <c r="AI296" s="265"/>
      <c r="AJ296" s="265"/>
      <c r="AK296" s="265"/>
      <c r="AL296" s="265"/>
      <c r="AM296" s="50"/>
      <c r="AN296" s="50"/>
    </row>
    <row r="297" spans="2:40" ht="15.75" hidden="1" customHeight="1" outlineLevel="1">
      <c r="B297" s="63"/>
      <c r="C297" s="489" t="s">
        <v>316</v>
      </c>
      <c r="D297" s="490"/>
      <c r="E297" s="224" t="s">
        <v>34</v>
      </c>
      <c r="F297" s="219"/>
      <c r="G297" s="79"/>
      <c r="H297" s="249">
        <f t="shared" ref="H297:AL297" ca="1" si="55">IF(SUM(H$395:H$397,H$352:H$355)&gt;0,SUM(H$395:H$397)/SUM(H$395:H$397,H$352:H$355),0)</f>
        <v>0</v>
      </c>
      <c r="I297" s="250">
        <f t="shared" ca="1" si="55"/>
        <v>0</v>
      </c>
      <c r="J297" s="250">
        <f t="shared" ca="1" si="55"/>
        <v>0</v>
      </c>
      <c r="K297" s="250">
        <f t="shared" ca="1" si="55"/>
        <v>0</v>
      </c>
      <c r="L297" s="250">
        <f t="shared" ca="1" si="55"/>
        <v>0</v>
      </c>
      <c r="M297" s="250">
        <f t="shared" ca="1" si="55"/>
        <v>0</v>
      </c>
      <c r="N297" s="250">
        <f t="shared" ca="1" si="55"/>
        <v>0</v>
      </c>
      <c r="O297" s="250">
        <f t="shared" ca="1" si="55"/>
        <v>0</v>
      </c>
      <c r="P297" s="250">
        <f t="shared" ca="1" si="55"/>
        <v>0</v>
      </c>
      <c r="Q297" s="250">
        <f t="shared" ca="1" si="55"/>
        <v>0</v>
      </c>
      <c r="R297" s="250">
        <f t="shared" ca="1" si="55"/>
        <v>0</v>
      </c>
      <c r="S297" s="250">
        <f t="shared" ca="1" si="55"/>
        <v>0</v>
      </c>
      <c r="T297" s="250">
        <f t="shared" ca="1" si="55"/>
        <v>0</v>
      </c>
      <c r="U297" s="250">
        <f t="shared" ca="1" si="55"/>
        <v>0</v>
      </c>
      <c r="V297" s="250">
        <f t="shared" ca="1" si="55"/>
        <v>0</v>
      </c>
      <c r="W297" s="250">
        <f t="shared" ca="1" si="55"/>
        <v>0</v>
      </c>
      <c r="X297" s="250">
        <f t="shared" ca="1" si="55"/>
        <v>0</v>
      </c>
      <c r="Y297" s="250">
        <f t="shared" ca="1" si="55"/>
        <v>0</v>
      </c>
      <c r="Z297" s="250">
        <f t="shared" ca="1" si="55"/>
        <v>0</v>
      </c>
      <c r="AA297" s="250">
        <f t="shared" ca="1" si="55"/>
        <v>0</v>
      </c>
      <c r="AB297" s="250">
        <f t="shared" ca="1" si="55"/>
        <v>0</v>
      </c>
      <c r="AC297" s="250">
        <f t="shared" ca="1" si="55"/>
        <v>0</v>
      </c>
      <c r="AD297" s="250">
        <f t="shared" ca="1" si="55"/>
        <v>0</v>
      </c>
      <c r="AE297" s="250">
        <f t="shared" ca="1" si="55"/>
        <v>0</v>
      </c>
      <c r="AF297" s="250">
        <f t="shared" ca="1" si="55"/>
        <v>0</v>
      </c>
      <c r="AG297" s="250">
        <f t="shared" ca="1" si="55"/>
        <v>0</v>
      </c>
      <c r="AH297" s="250">
        <f t="shared" ca="1" si="55"/>
        <v>0</v>
      </c>
      <c r="AI297" s="250">
        <f t="shared" ca="1" si="55"/>
        <v>0</v>
      </c>
      <c r="AJ297" s="250">
        <f t="shared" ca="1" si="55"/>
        <v>0</v>
      </c>
      <c r="AK297" s="250">
        <f t="shared" ca="1" si="55"/>
        <v>0</v>
      </c>
      <c r="AL297" s="250">
        <f t="shared" ca="1" si="55"/>
        <v>0</v>
      </c>
      <c r="AM297" s="50"/>
      <c r="AN297" s="50"/>
    </row>
    <row r="298" spans="2:40" ht="15.75" hidden="1" customHeight="1" outlineLevel="1">
      <c r="B298" s="63"/>
      <c r="C298" s="489" t="s">
        <v>317</v>
      </c>
      <c r="D298" s="490"/>
      <c r="E298" s="224" t="s">
        <v>34</v>
      </c>
      <c r="F298" s="219"/>
      <c r="G298" s="79"/>
      <c r="H298" s="249" t="str">
        <f t="shared" ref="H298" si="56">IF(H300&gt;0,H299/H300,"")</f>
        <v/>
      </c>
      <c r="I298" s="250" t="str">
        <f t="shared" ref="I298:J298" si="57">IF(I300&gt;0,I299/I300,"")</f>
        <v/>
      </c>
      <c r="J298" s="250" t="str">
        <f t="shared" si="57"/>
        <v/>
      </c>
      <c r="K298" s="250" t="str">
        <f t="shared" ref="K298:L298" si="58">IF(K300&gt;0,K299/K300,"")</f>
        <v/>
      </c>
      <c r="L298" s="250" t="str">
        <f t="shared" si="58"/>
        <v/>
      </c>
      <c r="M298" s="250" t="str">
        <f t="shared" ref="M298:N298" si="59">IF(M300&gt;0,M299/M300,"")</f>
        <v/>
      </c>
      <c r="N298" s="250" t="str">
        <f t="shared" si="59"/>
        <v/>
      </c>
      <c r="O298" s="250" t="str">
        <f t="shared" ref="O298:P298" si="60">IF(O300&gt;0,O299/O300,"")</f>
        <v/>
      </c>
      <c r="P298" s="250" t="str">
        <f t="shared" si="60"/>
        <v/>
      </c>
      <c r="Q298" s="250" t="str">
        <f t="shared" ref="Q298:R298" si="61">IF(Q300&gt;0,Q299/Q300,"")</f>
        <v/>
      </c>
      <c r="R298" s="250" t="str">
        <f t="shared" si="61"/>
        <v/>
      </c>
      <c r="S298" s="250" t="str">
        <f t="shared" ref="S298:T298" si="62">IF(S300&gt;0,S299/S300,"")</f>
        <v/>
      </c>
      <c r="T298" s="250" t="str">
        <f t="shared" si="62"/>
        <v/>
      </c>
      <c r="U298" s="250" t="str">
        <f t="shared" ref="U298:V298" si="63">IF(U300&gt;0,U299/U300,"")</f>
        <v/>
      </c>
      <c r="V298" s="250" t="str">
        <f t="shared" si="63"/>
        <v/>
      </c>
      <c r="W298" s="250" t="str">
        <f t="shared" ref="W298:X298" si="64">IF(W300&gt;0,W299/W300,"")</f>
        <v/>
      </c>
      <c r="X298" s="250" t="str">
        <f t="shared" si="64"/>
        <v/>
      </c>
      <c r="Y298" s="250" t="str">
        <f t="shared" ref="Y298:Z298" si="65">IF(Y300&gt;0,Y299/Y300,"")</f>
        <v/>
      </c>
      <c r="Z298" s="250" t="str">
        <f t="shared" si="65"/>
        <v/>
      </c>
      <c r="AA298" s="250" t="str">
        <f t="shared" ref="AA298:AB298" si="66">IF(AA300&gt;0,AA299/AA300,"")</f>
        <v/>
      </c>
      <c r="AB298" s="250" t="str">
        <f t="shared" si="66"/>
        <v/>
      </c>
      <c r="AC298" s="250" t="str">
        <f t="shared" ref="AC298:AD298" si="67">IF(AC300&gt;0,AC299/AC300,"")</f>
        <v/>
      </c>
      <c r="AD298" s="250" t="str">
        <f t="shared" si="67"/>
        <v/>
      </c>
      <c r="AE298" s="250" t="str">
        <f t="shared" ref="AE298:AF298" si="68">IF(AE300&gt;0,AE299/AE300,"")</f>
        <v/>
      </c>
      <c r="AF298" s="250" t="str">
        <f t="shared" si="68"/>
        <v/>
      </c>
      <c r="AG298" s="250" t="str">
        <f t="shared" ref="AG298:AH298" si="69">IF(AG300&gt;0,AG299/AG300,"")</f>
        <v/>
      </c>
      <c r="AH298" s="250" t="str">
        <f t="shared" si="69"/>
        <v/>
      </c>
      <c r="AI298" s="250" t="str">
        <f t="shared" ref="AI298:AJ298" si="70">IF(AI300&gt;0,AI299/AI300,"")</f>
        <v/>
      </c>
      <c r="AJ298" s="250" t="str">
        <f t="shared" si="70"/>
        <v/>
      </c>
      <c r="AK298" s="250" t="str">
        <f t="shared" ref="AK298:AL298" si="71">IF(AK300&gt;0,AK299/AK300,"")</f>
        <v/>
      </c>
      <c r="AL298" s="250" t="str">
        <f t="shared" si="71"/>
        <v/>
      </c>
      <c r="AM298" s="50"/>
      <c r="AN298" s="50"/>
    </row>
    <row r="299" spans="2:40" hidden="1" outlineLevel="1">
      <c r="B299" s="63"/>
      <c r="C299" s="601" t="s">
        <v>318</v>
      </c>
      <c r="D299" s="602"/>
      <c r="E299" s="224" t="s">
        <v>320</v>
      </c>
      <c r="F299" s="219"/>
      <c r="G299" s="79"/>
      <c r="H299" s="266"/>
      <c r="I299" s="267"/>
      <c r="J299" s="267"/>
      <c r="K299" s="267"/>
      <c r="L299" s="267"/>
      <c r="M299" s="267"/>
      <c r="N299" s="267"/>
      <c r="O299" s="267"/>
      <c r="P299" s="267"/>
      <c r="Q299" s="267"/>
      <c r="R299" s="267"/>
      <c r="S299" s="267"/>
      <c r="T299" s="267"/>
      <c r="U299" s="267"/>
      <c r="V299" s="267"/>
      <c r="W299" s="267"/>
      <c r="X299" s="267"/>
      <c r="Y299" s="267"/>
      <c r="Z299" s="267"/>
      <c r="AA299" s="267"/>
      <c r="AB299" s="267"/>
      <c r="AC299" s="267"/>
      <c r="AD299" s="267"/>
      <c r="AE299" s="267"/>
      <c r="AF299" s="267"/>
      <c r="AG299" s="267"/>
      <c r="AH299" s="267"/>
      <c r="AI299" s="267"/>
      <c r="AJ299" s="267"/>
      <c r="AK299" s="267"/>
      <c r="AL299" s="267"/>
      <c r="AM299" s="50"/>
      <c r="AN299" s="50"/>
    </row>
    <row r="300" spans="2:40" ht="13.8" hidden="1" outlineLevel="1" thickBot="1">
      <c r="B300" s="63"/>
      <c r="C300" s="603" t="s">
        <v>319</v>
      </c>
      <c r="D300" s="604"/>
      <c r="E300" s="151" t="s">
        <v>320</v>
      </c>
      <c r="F300" s="219"/>
      <c r="G300" s="79"/>
      <c r="H300" s="266"/>
      <c r="I300" s="267"/>
      <c r="J300" s="267"/>
      <c r="K300" s="267"/>
      <c r="L300" s="267"/>
      <c r="M300" s="267"/>
      <c r="N300" s="267"/>
      <c r="O300" s="267"/>
      <c r="P300" s="267"/>
      <c r="Q300" s="267"/>
      <c r="R300" s="267"/>
      <c r="S300" s="267"/>
      <c r="T300" s="267"/>
      <c r="U300" s="267"/>
      <c r="V300" s="267"/>
      <c r="W300" s="267"/>
      <c r="X300" s="267"/>
      <c r="Y300" s="267"/>
      <c r="Z300" s="267"/>
      <c r="AA300" s="267"/>
      <c r="AB300" s="267"/>
      <c r="AC300" s="267"/>
      <c r="AD300" s="267"/>
      <c r="AE300" s="267"/>
      <c r="AF300" s="267"/>
      <c r="AG300" s="267"/>
      <c r="AH300" s="267"/>
      <c r="AI300" s="267"/>
      <c r="AJ300" s="267"/>
      <c r="AK300" s="267"/>
      <c r="AL300" s="267"/>
      <c r="AM300" s="50"/>
      <c r="AN300" s="50"/>
    </row>
    <row r="301" spans="2:40" ht="13.8" hidden="1" outlineLevel="1" thickBot="1">
      <c r="B301" s="63"/>
      <c r="C301" s="155"/>
      <c r="D301" s="156"/>
      <c r="E301" s="245"/>
      <c r="F301" s="219"/>
      <c r="G301" s="79"/>
      <c r="H301" s="251"/>
      <c r="I301" s="251"/>
      <c r="J301" s="251"/>
      <c r="K301" s="251"/>
      <c r="L301" s="251"/>
      <c r="M301" s="251"/>
      <c r="N301" s="251"/>
      <c r="O301" s="251"/>
      <c r="P301" s="251"/>
      <c r="Q301" s="251"/>
      <c r="R301" s="251"/>
      <c r="S301" s="251"/>
      <c r="T301" s="251"/>
      <c r="U301" s="251"/>
      <c r="V301" s="251"/>
      <c r="W301" s="251"/>
      <c r="X301" s="251"/>
      <c r="Y301" s="251"/>
      <c r="Z301" s="251"/>
      <c r="AA301" s="251"/>
      <c r="AB301" s="251"/>
      <c r="AC301" s="251"/>
      <c r="AD301" s="251"/>
      <c r="AE301" s="251"/>
      <c r="AF301" s="251"/>
      <c r="AG301" s="251"/>
      <c r="AH301" s="251"/>
      <c r="AI301" s="251"/>
      <c r="AJ301" s="251"/>
      <c r="AK301" s="251"/>
      <c r="AL301" s="251"/>
      <c r="AM301" s="50"/>
      <c r="AN301" s="50"/>
    </row>
    <row r="302" spans="2:40" ht="27.75" hidden="1" customHeight="1" outlineLevel="1" thickBot="1">
      <c r="B302" s="114"/>
      <c r="C302" s="598" t="s">
        <v>575</v>
      </c>
      <c r="D302" s="599"/>
      <c r="E302" s="600"/>
      <c r="F302" s="219"/>
      <c r="G302" s="252"/>
      <c r="H302" s="246" t="str">
        <f ca="1">IF(AND(H295=Variablen!$B$37,H296=Variablen!$B$37,H297&gt;0,H298&lt;&gt;""),"JA","NEIN")</f>
        <v>NEIN</v>
      </c>
      <c r="I302" s="246" t="str">
        <f ca="1">IF(AND(I295=Variablen!$B$37,I296=Variablen!$B$37,I297&gt;0,I298&lt;&gt;""),"JA","NEIN")</f>
        <v>NEIN</v>
      </c>
      <c r="J302" s="246" t="str">
        <f ca="1">IF(AND(J295=Variablen!$B$37,J296=Variablen!$B$37,J297&gt;0,J298&lt;&gt;""),"JA","NEIN")</f>
        <v>NEIN</v>
      </c>
      <c r="K302" s="246" t="str">
        <f ca="1">IF(AND(K295=Variablen!$B$37,K296=Variablen!$B$37,K297&gt;0,K298&lt;&gt;""),"JA","NEIN")</f>
        <v>NEIN</v>
      </c>
      <c r="L302" s="246" t="str">
        <f ca="1">IF(AND(L295=Variablen!$B$37,L296=Variablen!$B$37,L297&gt;0,L298&lt;&gt;""),"JA","NEIN")</f>
        <v>NEIN</v>
      </c>
      <c r="M302" s="246" t="str">
        <f ca="1">IF(AND(M295=Variablen!$B$37,M296=Variablen!$B$37,M297&gt;0,M298&lt;&gt;""),"JA","NEIN")</f>
        <v>NEIN</v>
      </c>
      <c r="N302" s="246" t="str">
        <f ca="1">IF(AND(N295=Variablen!$B$37,N296=Variablen!$B$37,N297&gt;0,N298&lt;&gt;""),"JA","NEIN")</f>
        <v>NEIN</v>
      </c>
      <c r="O302" s="246" t="str">
        <f ca="1">IF(AND(O295=Variablen!$B$37,O296=Variablen!$B$37,O297&gt;0,O298&lt;&gt;""),"JA","NEIN")</f>
        <v>NEIN</v>
      </c>
      <c r="P302" s="246" t="str">
        <f ca="1">IF(AND(P295=Variablen!$B$37,P296=Variablen!$B$37,P297&gt;0,P298&lt;&gt;""),"JA","NEIN")</f>
        <v>NEIN</v>
      </c>
      <c r="Q302" s="246" t="str">
        <f ca="1">IF(AND(Q295=Variablen!$B$37,Q296=Variablen!$B$37,Q297&gt;0,Q298&lt;&gt;""),"JA","NEIN")</f>
        <v>NEIN</v>
      </c>
      <c r="R302" s="246" t="str">
        <f ca="1">IF(AND(R295=Variablen!$B$37,R296=Variablen!$B$37,R297&gt;0,R298&lt;&gt;""),"JA","NEIN")</f>
        <v>NEIN</v>
      </c>
      <c r="S302" s="246" t="str">
        <f ca="1">IF(AND(S295=Variablen!$B$37,S296=Variablen!$B$37,S297&gt;0,S298&lt;&gt;""),"JA","NEIN")</f>
        <v>NEIN</v>
      </c>
      <c r="T302" s="246" t="str">
        <f ca="1">IF(AND(T295=Variablen!$B$37,T296=Variablen!$B$37,T297&gt;0,T298&lt;&gt;""),"JA","NEIN")</f>
        <v>NEIN</v>
      </c>
      <c r="U302" s="246" t="str">
        <f ca="1">IF(AND(U295=Variablen!$B$37,U296=Variablen!$B$37,U297&gt;0,U298&lt;&gt;""),"JA","NEIN")</f>
        <v>NEIN</v>
      </c>
      <c r="V302" s="246" t="str">
        <f ca="1">IF(AND(V295=Variablen!$B$37,V296=Variablen!$B$37,V297&gt;0,V298&lt;&gt;""),"JA","NEIN")</f>
        <v>NEIN</v>
      </c>
      <c r="W302" s="246" t="str">
        <f ca="1">IF(AND(W295=Variablen!$B$37,W296=Variablen!$B$37,W297&gt;0,W298&lt;&gt;""),"JA","NEIN")</f>
        <v>NEIN</v>
      </c>
      <c r="X302" s="246" t="str">
        <f ca="1">IF(AND(X295=Variablen!$B$37,X296=Variablen!$B$37,X297&gt;0,X298&lt;&gt;""),"JA","NEIN")</f>
        <v>NEIN</v>
      </c>
      <c r="Y302" s="246" t="str">
        <f ca="1">IF(AND(Y295=Variablen!$B$37,Y296=Variablen!$B$37,Y297&gt;0,Y298&lt;&gt;""),"JA","NEIN")</f>
        <v>NEIN</v>
      </c>
      <c r="Z302" s="246" t="str">
        <f ca="1">IF(AND(Z295=Variablen!$B$37,Z296=Variablen!$B$37,Z297&gt;0,Z298&lt;&gt;""),"JA","NEIN")</f>
        <v>NEIN</v>
      </c>
      <c r="AA302" s="246" t="str">
        <f ca="1">IF(AND(AA295=Variablen!$B$37,AA296=Variablen!$B$37,AA297&gt;0,AA298&lt;&gt;""),"JA","NEIN")</f>
        <v>NEIN</v>
      </c>
      <c r="AB302" s="246" t="str">
        <f ca="1">IF(AND(AB295=Variablen!$B$37,AB296=Variablen!$B$37,AB297&gt;0,AB298&lt;&gt;""),"JA","NEIN")</f>
        <v>NEIN</v>
      </c>
      <c r="AC302" s="246" t="str">
        <f ca="1">IF(AND(AC295=Variablen!$B$37,AC296=Variablen!$B$37,AC297&gt;0,AC298&lt;&gt;""),"JA","NEIN")</f>
        <v>NEIN</v>
      </c>
      <c r="AD302" s="246" t="str">
        <f ca="1">IF(AND(AD295=Variablen!$B$37,AD296=Variablen!$B$37,AD297&gt;0,AD298&lt;&gt;""),"JA","NEIN")</f>
        <v>NEIN</v>
      </c>
      <c r="AE302" s="246" t="str">
        <f ca="1">IF(AND(AE295=Variablen!$B$37,AE296=Variablen!$B$37,AE297&gt;0,AE298&lt;&gt;""),"JA","NEIN")</f>
        <v>NEIN</v>
      </c>
      <c r="AF302" s="246" t="str">
        <f ca="1">IF(AND(AF295=Variablen!$B$37,AF296=Variablen!$B$37,AF297&gt;0,AF298&lt;&gt;""),"JA","NEIN")</f>
        <v>NEIN</v>
      </c>
      <c r="AG302" s="246" t="str">
        <f ca="1">IF(AND(AG295=Variablen!$B$37,AG296=Variablen!$B$37,AG297&gt;0,AG298&lt;&gt;""),"JA","NEIN")</f>
        <v>NEIN</v>
      </c>
      <c r="AH302" s="246" t="str">
        <f ca="1">IF(AND(AH295=Variablen!$B$37,AH296=Variablen!$B$37,AH297&gt;0,AH298&lt;&gt;""),"JA","NEIN")</f>
        <v>NEIN</v>
      </c>
      <c r="AI302" s="246" t="str">
        <f ca="1">IF(AND(AI295=Variablen!$B$37,AI296=Variablen!$B$37,AI297&gt;0,AI298&lt;&gt;""),"JA","NEIN")</f>
        <v>NEIN</v>
      </c>
      <c r="AJ302" s="246" t="str">
        <f ca="1">IF(AND(AJ295=Variablen!$B$37,AJ296=Variablen!$B$37,AJ297&gt;0,AJ298&lt;&gt;""),"JA","NEIN")</f>
        <v>NEIN</v>
      </c>
      <c r="AK302" s="246" t="str">
        <f ca="1">IF(AND(AK295=Variablen!$B$37,AK296=Variablen!$B$37,AK297&gt;0,AK298&lt;&gt;""),"JA","NEIN")</f>
        <v>NEIN</v>
      </c>
      <c r="AL302" s="246" t="str">
        <f ca="1">IF(AND(AL295=Variablen!$B$37,AL296=Variablen!$B$37,AL297&gt;0,AL298&lt;&gt;""),"JA","NEIN")</f>
        <v>NEIN</v>
      </c>
      <c r="AM302" s="50"/>
    </row>
    <row r="303" spans="2:40" ht="14.85" customHeight="1" collapsed="1">
      <c r="F303" s="32"/>
    </row>
    <row r="304" spans="2:40" ht="14.85" customHeight="1">
      <c r="F304" s="32"/>
    </row>
    <row r="305" spans="1:39" ht="27.75" hidden="1" customHeight="1" thickBot="1">
      <c r="B305" s="114"/>
      <c r="C305" s="598" t="s">
        <v>576</v>
      </c>
      <c r="D305" s="599"/>
      <c r="E305" s="600"/>
      <c r="F305" s="219"/>
      <c r="G305" s="252"/>
      <c r="H305" s="253" t="str">
        <f t="shared" ref="H305:AL305" ca="1" si="72">IF(AND(H302="JA",H276&lt;H274),"JA","NEIN")</f>
        <v>NEIN</v>
      </c>
      <c r="I305" s="253" t="str">
        <f t="shared" ca="1" si="72"/>
        <v>NEIN</v>
      </c>
      <c r="J305" s="253" t="str">
        <f t="shared" ca="1" si="72"/>
        <v>NEIN</v>
      </c>
      <c r="K305" s="253" t="str">
        <f t="shared" ca="1" si="72"/>
        <v>NEIN</v>
      </c>
      <c r="L305" s="253" t="str">
        <f t="shared" ca="1" si="72"/>
        <v>NEIN</v>
      </c>
      <c r="M305" s="253" t="str">
        <f t="shared" ca="1" si="72"/>
        <v>NEIN</v>
      </c>
      <c r="N305" s="253" t="str">
        <f t="shared" ca="1" si="72"/>
        <v>NEIN</v>
      </c>
      <c r="O305" s="253" t="str">
        <f t="shared" ca="1" si="72"/>
        <v>NEIN</v>
      </c>
      <c r="P305" s="253" t="str">
        <f t="shared" ca="1" si="72"/>
        <v>NEIN</v>
      </c>
      <c r="Q305" s="253" t="str">
        <f t="shared" ca="1" si="72"/>
        <v>NEIN</v>
      </c>
      <c r="R305" s="253" t="str">
        <f t="shared" ca="1" si="72"/>
        <v>NEIN</v>
      </c>
      <c r="S305" s="253" t="str">
        <f t="shared" ca="1" si="72"/>
        <v>NEIN</v>
      </c>
      <c r="T305" s="253" t="str">
        <f t="shared" ca="1" si="72"/>
        <v>NEIN</v>
      </c>
      <c r="U305" s="253" t="str">
        <f t="shared" ca="1" si="72"/>
        <v>NEIN</v>
      </c>
      <c r="V305" s="253" t="str">
        <f t="shared" ca="1" si="72"/>
        <v>NEIN</v>
      </c>
      <c r="W305" s="253" t="str">
        <f t="shared" ca="1" si="72"/>
        <v>NEIN</v>
      </c>
      <c r="X305" s="253" t="str">
        <f t="shared" ca="1" si="72"/>
        <v>NEIN</v>
      </c>
      <c r="Y305" s="253" t="str">
        <f t="shared" ca="1" si="72"/>
        <v>NEIN</v>
      </c>
      <c r="Z305" s="253" t="str">
        <f t="shared" ca="1" si="72"/>
        <v>NEIN</v>
      </c>
      <c r="AA305" s="253" t="str">
        <f t="shared" ca="1" si="72"/>
        <v>NEIN</v>
      </c>
      <c r="AB305" s="253" t="str">
        <f t="shared" ca="1" si="72"/>
        <v>NEIN</v>
      </c>
      <c r="AC305" s="253" t="str">
        <f t="shared" ca="1" si="72"/>
        <v>NEIN</v>
      </c>
      <c r="AD305" s="253" t="str">
        <f t="shared" ca="1" si="72"/>
        <v>NEIN</v>
      </c>
      <c r="AE305" s="253" t="str">
        <f t="shared" ca="1" si="72"/>
        <v>NEIN</v>
      </c>
      <c r="AF305" s="253" t="str">
        <f t="shared" ca="1" si="72"/>
        <v>NEIN</v>
      </c>
      <c r="AG305" s="253" t="str">
        <f t="shared" ca="1" si="72"/>
        <v>NEIN</v>
      </c>
      <c r="AH305" s="253" t="str">
        <f t="shared" ca="1" si="72"/>
        <v>NEIN</v>
      </c>
      <c r="AI305" s="253" t="str">
        <f t="shared" ca="1" si="72"/>
        <v>NEIN</v>
      </c>
      <c r="AJ305" s="253" t="str">
        <f t="shared" ca="1" si="72"/>
        <v>NEIN</v>
      </c>
      <c r="AK305" s="253" t="str">
        <f t="shared" ca="1" si="72"/>
        <v>NEIN</v>
      </c>
      <c r="AL305" s="253" t="str">
        <f t="shared" ca="1" si="72"/>
        <v>NEIN</v>
      </c>
      <c r="AM305" s="50"/>
    </row>
    <row r="306" spans="1:39">
      <c r="F306" s="219"/>
      <c r="AM306" s="50"/>
    </row>
    <row r="307" spans="1:39">
      <c r="AM307" s="50"/>
    </row>
    <row r="308" spans="1:39" hidden="1" outlineLevel="1">
      <c r="A308" s="70" t="str">
        <f>'TEIL 1 Zustandsermittlung'!A218</f>
        <v>Folgende Tabelle dient als Berechnungsgrundlage für die THG-Bilanz und Kennzahlen für Reporting</v>
      </c>
    </row>
    <row r="309" spans="1:39" s="254" customFormat="1" hidden="1" outlineLevel="1">
      <c r="F309" s="255"/>
    </row>
    <row r="310" spans="1:39" s="254" customFormat="1" hidden="1" outlineLevel="1">
      <c r="A310" s="254" t="str">
        <f>'TEIL 1 Zustandsermittlung'!A220</f>
        <v>Energieträger</v>
      </c>
      <c r="B310" s="254" t="str">
        <f>'TEIL 1 Zustandsermittlung'!B220</f>
        <v>CO2-Faktor</v>
      </c>
      <c r="C310" s="254" t="str">
        <f>'TEIL 1 Zustandsermittlung'!C220</f>
        <v>Datenquelle</v>
      </c>
      <c r="D310" s="254" t="str">
        <f>'TEIL 1 Zustandsermittlung'!D220</f>
        <v>(Anteil) EE</v>
      </c>
      <c r="E310" s="254" t="str">
        <f>'TEIL 1 Zustandsermittlung'!E220</f>
        <v>Scopes</v>
      </c>
      <c r="F310" s="255"/>
    </row>
    <row r="311" spans="1:39" s="254" customFormat="1" hidden="1" outlineLevel="1">
      <c r="F311" s="255"/>
    </row>
    <row r="312" spans="1:39" s="254" customFormat="1" ht="15.6" hidden="1" outlineLevel="1">
      <c r="A312" s="163" t="str">
        <f>'TEIL 1 Zustandsermittlung'!A222</f>
        <v>Von außerhalb zugeführte Endenergie</v>
      </c>
      <c r="F312" s="255"/>
    </row>
    <row r="313" spans="1:39" s="254" customFormat="1" hidden="1" outlineLevel="1">
      <c r="F313" s="255"/>
    </row>
    <row r="314" spans="1:39" s="254" customFormat="1" hidden="1" outlineLevel="1">
      <c r="A314" s="256" t="str">
        <f>'TEIL 1 Zustandsermittlung'!A224</f>
        <v>Elektrische Energie</v>
      </c>
      <c r="F314" s="255"/>
    </row>
    <row r="315" spans="1:39" s="254" customFormat="1" hidden="1" outlineLevel="1">
      <c r="A315" s="254" t="str">
        <f>'TEIL 1 Zustandsermittlung'!A225</f>
        <v>Strom-Mix Österreich</v>
      </c>
      <c r="C315" s="254" t="str">
        <f>'TEIL 1 Zustandsermittlung'!C225</f>
        <v>ÖKOBAUDAT-Datenbank</v>
      </c>
      <c r="D315" s="165">
        <f>'TEIL 1 Zustandsermittlung'!D225</f>
        <v>0</v>
      </c>
      <c r="E315" s="254" t="str">
        <f>'TEIL 1 Zustandsermittlung'!E225</f>
        <v>Scope 2</v>
      </c>
      <c r="F315" s="255"/>
      <c r="H315" s="166">
        <f t="shared" ref="H315:AL315" ca="1" si="73">SUMIF($C$32:$E$100,$A315,H$34:H$102)</f>
        <v>0</v>
      </c>
      <c r="I315" s="166">
        <f t="shared" ca="1" si="73"/>
        <v>0</v>
      </c>
      <c r="J315" s="166">
        <f t="shared" ca="1" si="73"/>
        <v>0</v>
      </c>
      <c r="K315" s="166">
        <f t="shared" ca="1" si="73"/>
        <v>0</v>
      </c>
      <c r="L315" s="166">
        <f t="shared" ca="1" si="73"/>
        <v>0</v>
      </c>
      <c r="M315" s="166">
        <f t="shared" ca="1" si="73"/>
        <v>0</v>
      </c>
      <c r="N315" s="166">
        <f t="shared" ca="1" si="73"/>
        <v>0</v>
      </c>
      <c r="O315" s="166">
        <f t="shared" ca="1" si="73"/>
        <v>0</v>
      </c>
      <c r="P315" s="166">
        <f t="shared" ca="1" si="73"/>
        <v>0</v>
      </c>
      <c r="Q315" s="166">
        <f t="shared" ca="1" si="73"/>
        <v>0</v>
      </c>
      <c r="R315" s="166">
        <f t="shared" ca="1" si="73"/>
        <v>0</v>
      </c>
      <c r="S315" s="166">
        <f t="shared" ca="1" si="73"/>
        <v>0</v>
      </c>
      <c r="T315" s="166">
        <f t="shared" ca="1" si="73"/>
        <v>0</v>
      </c>
      <c r="U315" s="166">
        <f t="shared" ca="1" si="73"/>
        <v>0</v>
      </c>
      <c r="V315" s="166">
        <f t="shared" ca="1" si="73"/>
        <v>0</v>
      </c>
      <c r="W315" s="166">
        <f t="shared" ca="1" si="73"/>
        <v>0</v>
      </c>
      <c r="X315" s="166">
        <f t="shared" ca="1" si="73"/>
        <v>0</v>
      </c>
      <c r="Y315" s="166">
        <f t="shared" ca="1" si="73"/>
        <v>0</v>
      </c>
      <c r="Z315" s="166">
        <f t="shared" ca="1" si="73"/>
        <v>0</v>
      </c>
      <c r="AA315" s="166">
        <f t="shared" ca="1" si="73"/>
        <v>0</v>
      </c>
      <c r="AB315" s="166">
        <f t="shared" ca="1" si="73"/>
        <v>0</v>
      </c>
      <c r="AC315" s="166">
        <f t="shared" ca="1" si="73"/>
        <v>0</v>
      </c>
      <c r="AD315" s="166">
        <f t="shared" ca="1" si="73"/>
        <v>0</v>
      </c>
      <c r="AE315" s="166">
        <f t="shared" ca="1" si="73"/>
        <v>0</v>
      </c>
      <c r="AF315" s="166">
        <f t="shared" ca="1" si="73"/>
        <v>0</v>
      </c>
      <c r="AG315" s="166">
        <f t="shared" ca="1" si="73"/>
        <v>0</v>
      </c>
      <c r="AH315" s="166">
        <f t="shared" ca="1" si="73"/>
        <v>0</v>
      </c>
      <c r="AI315" s="166">
        <f t="shared" ca="1" si="73"/>
        <v>0</v>
      </c>
      <c r="AJ315" s="166">
        <f t="shared" ca="1" si="73"/>
        <v>0</v>
      </c>
      <c r="AK315" s="166">
        <f t="shared" ca="1" si="73"/>
        <v>0</v>
      </c>
      <c r="AL315" s="166">
        <f t="shared" ca="1" si="73"/>
        <v>0</v>
      </c>
    </row>
    <row r="316" spans="1:39" s="254" customFormat="1" hidden="1" outlineLevel="1">
      <c r="A316" s="254" t="str">
        <f>'TEIL 1 Zustandsermittlung'!A226</f>
        <v>Strom Jahresspezifischer CO2-Faktor</v>
      </c>
      <c r="D316" s="165"/>
      <c r="F316" s="255"/>
      <c r="H316" s="73">
        <f>VLOOKUP($A$315&amp;" "&amp;H$6,'ANNEX 1 Emissionsfaktoren'!$B$35:$D$71,COLUMNS('ANNEX 1 Emissionsfaktoren'!$B:$D),FALSE)</f>
        <v>0.308</v>
      </c>
      <c r="I316" s="73">
        <f>VLOOKUP($A$315&amp;" "&amp;I$6,'ANNEX 1 Emissionsfaktoren'!$B$35:$D$71,COLUMNS('ANNEX 1 Emissionsfaktoren'!$B:$D),FALSE)</f>
        <v>0.29568</v>
      </c>
      <c r="J316" s="73">
        <f>VLOOKUP($A$315&amp;" "&amp;J$6,'ANNEX 1 Emissionsfaktoren'!$B$35:$D$71,COLUMNS('ANNEX 1 Emissionsfaktoren'!$B:$D),FALSE)</f>
        <v>0.28336</v>
      </c>
      <c r="K316" s="73">
        <f>VLOOKUP($A$315&amp;" "&amp;K$6,'ANNEX 1 Emissionsfaktoren'!$B$35:$D$71,COLUMNS('ANNEX 1 Emissionsfaktoren'!$B:$D),FALSE)</f>
        <v>0.27104</v>
      </c>
      <c r="L316" s="73">
        <f>VLOOKUP($A$315&amp;" "&amp;L$6,'ANNEX 1 Emissionsfaktoren'!$B$35:$D$71,COLUMNS('ANNEX 1 Emissionsfaktoren'!$B:$D),FALSE)</f>
        <v>0.25872000000000001</v>
      </c>
      <c r="M316" s="73">
        <f>VLOOKUP($A$315&amp;" "&amp;M$6,'ANNEX 1 Emissionsfaktoren'!$B$35:$D$71,COLUMNS('ANNEX 1 Emissionsfaktoren'!$B:$D),FALSE)</f>
        <v>0.24640000000000001</v>
      </c>
      <c r="N316" s="73">
        <f>VLOOKUP($A$315&amp;" "&amp;N$6,'ANNEX 1 Emissionsfaktoren'!$B$35:$D$71,COLUMNS('ANNEX 1 Emissionsfaktoren'!$B:$D),FALSE)</f>
        <v>0.23408000000000001</v>
      </c>
      <c r="O316" s="73">
        <f>VLOOKUP($A$315&amp;" "&amp;O$6,'ANNEX 1 Emissionsfaktoren'!$B$35:$D$71,COLUMNS('ANNEX 1 Emissionsfaktoren'!$B:$D),FALSE)</f>
        <v>0.22176000000000001</v>
      </c>
      <c r="P316" s="73">
        <f>VLOOKUP($A$315&amp;" "&amp;P$6,'ANNEX 1 Emissionsfaktoren'!$B$35:$D$71,COLUMNS('ANNEX 1 Emissionsfaktoren'!$B:$D),FALSE)</f>
        <v>0.20944000000000002</v>
      </c>
      <c r="Q316" s="73">
        <f>VLOOKUP($A$315&amp;" "&amp;Q$6,'ANNEX 1 Emissionsfaktoren'!$B$35:$D$71,COLUMNS('ANNEX 1 Emissionsfaktoren'!$B:$D),FALSE)</f>
        <v>0.19712000000000002</v>
      </c>
      <c r="R316" s="73">
        <f>VLOOKUP($A$315&amp;" "&amp;R$6,'ANNEX 1 Emissionsfaktoren'!$B$35:$D$71,COLUMNS('ANNEX 1 Emissionsfaktoren'!$B:$D),FALSE)</f>
        <v>0.18479999999999999</v>
      </c>
      <c r="S316" s="73">
        <f>VLOOKUP($A$315&amp;" "&amp;S$6,'ANNEX 1 Emissionsfaktoren'!$B$35:$D$71,COLUMNS('ANNEX 1 Emissionsfaktoren'!$B:$D),FALSE)</f>
        <v>0.1796256</v>
      </c>
      <c r="T316" s="73">
        <f>VLOOKUP($A$315&amp;" "&amp;T$6,'ANNEX 1 Emissionsfaktoren'!$B$35:$D$71,COLUMNS('ANNEX 1 Emissionsfaktoren'!$B:$D),FALSE)</f>
        <v>0.1744512</v>
      </c>
      <c r="U316" s="73">
        <f>VLOOKUP($A$315&amp;" "&amp;U$6,'ANNEX 1 Emissionsfaktoren'!$B$35:$D$71,COLUMNS('ANNEX 1 Emissionsfaktoren'!$B:$D),FALSE)</f>
        <v>0.16927680000000001</v>
      </c>
      <c r="V316" s="73">
        <f>VLOOKUP($A$315&amp;" "&amp;V$6,'ANNEX 1 Emissionsfaktoren'!$B$35:$D$71,COLUMNS('ANNEX 1 Emissionsfaktoren'!$B:$D),FALSE)</f>
        <v>0.16410240000000001</v>
      </c>
      <c r="W316" s="73">
        <f>VLOOKUP($A$315&amp;" "&amp;W$6,'ANNEX 1 Emissionsfaktoren'!$B$35:$D$71,COLUMNS('ANNEX 1 Emissionsfaktoren'!$B:$D),FALSE)</f>
        <v>0.15892800000000001</v>
      </c>
      <c r="X316" s="73">
        <f>VLOOKUP($A$315&amp;" "&amp;X$6,'ANNEX 1 Emissionsfaktoren'!$B$35:$D$71,COLUMNS('ANNEX 1 Emissionsfaktoren'!$B:$D),FALSE)</f>
        <v>0.15375360000000002</v>
      </c>
      <c r="Y316" s="73">
        <f>VLOOKUP($A$315&amp;" "&amp;Y$6,'ANNEX 1 Emissionsfaktoren'!$B$35:$D$71,COLUMNS('ANNEX 1 Emissionsfaktoren'!$B:$D),FALSE)</f>
        <v>0.14857920000000002</v>
      </c>
      <c r="Z316" s="73">
        <f>VLOOKUP($A$315&amp;" "&amp;Z$6,'ANNEX 1 Emissionsfaktoren'!$B$35:$D$71,COLUMNS('ANNEX 1 Emissionsfaktoren'!$B:$D),FALSE)</f>
        <v>0.14340480000000003</v>
      </c>
      <c r="AA316" s="73">
        <f>VLOOKUP($A$315&amp;" "&amp;AA$6,'ANNEX 1 Emissionsfaktoren'!$B$35:$D$71,COLUMNS('ANNEX 1 Emissionsfaktoren'!$B:$D),FALSE)</f>
        <v>0.13823040000000003</v>
      </c>
      <c r="AB316" s="73">
        <f>VLOOKUP($A$315&amp;" "&amp;AB$6,'ANNEX 1 Emissionsfaktoren'!$B$35:$D$71,COLUMNS('ANNEX 1 Emissionsfaktoren'!$B:$D),FALSE)</f>
        <v>0.13305600000000004</v>
      </c>
      <c r="AC316" s="73">
        <f>VLOOKUP($A$315&amp;" "&amp;AC$6,'ANNEX 1 Emissionsfaktoren'!$B$35:$D$71,COLUMNS('ANNEX 1 Emissionsfaktoren'!$B:$D),FALSE)</f>
        <v>0.12788160000000004</v>
      </c>
      <c r="AD316" s="73">
        <f>VLOOKUP($A$315&amp;" "&amp;AD$6,'ANNEX 1 Emissionsfaktoren'!$B$35:$D$71,COLUMNS('ANNEX 1 Emissionsfaktoren'!$B:$D),FALSE)</f>
        <v>0.12270720000000004</v>
      </c>
      <c r="AE316" s="73">
        <f>VLOOKUP($A$315&amp;" "&amp;AE$6,'ANNEX 1 Emissionsfaktoren'!$B$35:$D$71,COLUMNS('ANNEX 1 Emissionsfaktoren'!$B:$D),FALSE)</f>
        <v>0.11753280000000005</v>
      </c>
      <c r="AF316" s="73">
        <f>VLOOKUP($A$315&amp;" "&amp;AF$6,'ANNEX 1 Emissionsfaktoren'!$B$35:$D$71,COLUMNS('ANNEX 1 Emissionsfaktoren'!$B:$D),FALSE)</f>
        <v>0.11235840000000005</v>
      </c>
      <c r="AG316" s="73">
        <f>VLOOKUP($A$315&amp;" "&amp;AG$6,'ANNEX 1 Emissionsfaktoren'!$B$35:$D$71,COLUMNS('ANNEX 1 Emissionsfaktoren'!$B:$D),FALSE)</f>
        <v>0.10718400000000006</v>
      </c>
      <c r="AH316" s="73">
        <f>VLOOKUP($A$315&amp;" "&amp;AH$6,'ANNEX 1 Emissionsfaktoren'!$B$35:$D$71,COLUMNS('ANNEX 1 Emissionsfaktoren'!$B:$D),FALSE)</f>
        <v>0.10200960000000006</v>
      </c>
      <c r="AI316" s="73">
        <f>VLOOKUP($A$315&amp;" "&amp;AI$6,'ANNEX 1 Emissionsfaktoren'!$B$35:$D$71,COLUMNS('ANNEX 1 Emissionsfaktoren'!$B:$D),FALSE)</f>
        <v>9.6835200000000066E-2</v>
      </c>
      <c r="AJ316" s="73">
        <f>VLOOKUP($A$315&amp;" "&amp;AJ$6,'ANNEX 1 Emissionsfaktoren'!$B$35:$D$71,COLUMNS('ANNEX 1 Emissionsfaktoren'!$B:$D),FALSE)</f>
        <v>9.166080000000007E-2</v>
      </c>
      <c r="AK316" s="73">
        <f>VLOOKUP($A$315&amp;" "&amp;AK$6,'ANNEX 1 Emissionsfaktoren'!$B$35:$D$71,COLUMNS('ANNEX 1 Emissionsfaktoren'!$B:$D),FALSE)</f>
        <v>8.6486400000000074E-2</v>
      </c>
      <c r="AL316" s="73">
        <f>VLOOKUP($A$315&amp;" "&amp;AL$6,'ANNEX 1 Emissionsfaktoren'!$B$35:$D$71,COLUMNS('ANNEX 1 Emissionsfaktoren'!$B:$D),FALSE)</f>
        <v>8.1311999999999982E-2</v>
      </c>
    </row>
    <row r="317" spans="1:39" s="254" customFormat="1" hidden="1" outlineLevel="1">
      <c r="A317" s="254" t="str">
        <f>'TEIL 1 Zustandsermittlung'!A227</f>
        <v>Ökostrom-Mix 1 (anbieterspezifisch)</v>
      </c>
      <c r="B317" s="254" t="str">
        <f>'TEIL 1 Zustandsermittlung'!B227</f>
        <v/>
      </c>
      <c r="C317" s="254" t="str">
        <f>'TEIL 1 Zustandsermittlung'!C227</f>
        <v/>
      </c>
      <c r="D317" s="165">
        <f>'TEIL 1 Zustandsermittlung'!D227</f>
        <v>1</v>
      </c>
      <c r="E317" s="254" t="str">
        <f>'TEIL 1 Zustandsermittlung'!E227</f>
        <v>Scope 2</v>
      </c>
      <c r="F317" s="255"/>
      <c r="H317" s="166">
        <f t="shared" ref="H317:Q319" ca="1" si="74">SUMIF($C$32:$E$100,$A317,H$34:H$102)</f>
        <v>0</v>
      </c>
      <c r="I317" s="166">
        <f t="shared" ca="1" si="74"/>
        <v>0</v>
      </c>
      <c r="J317" s="166">
        <f t="shared" ca="1" si="74"/>
        <v>0</v>
      </c>
      <c r="K317" s="166">
        <f t="shared" ca="1" si="74"/>
        <v>0</v>
      </c>
      <c r="L317" s="166">
        <f t="shared" ca="1" si="74"/>
        <v>0</v>
      </c>
      <c r="M317" s="166">
        <f t="shared" ca="1" si="74"/>
        <v>0</v>
      </c>
      <c r="N317" s="166">
        <f t="shared" ca="1" si="74"/>
        <v>0</v>
      </c>
      <c r="O317" s="166">
        <f t="shared" ca="1" si="74"/>
        <v>0</v>
      </c>
      <c r="P317" s="166">
        <f t="shared" ca="1" si="74"/>
        <v>0</v>
      </c>
      <c r="Q317" s="166">
        <f t="shared" ca="1" si="74"/>
        <v>0</v>
      </c>
      <c r="R317" s="166">
        <f t="shared" ref="R317:AA319" ca="1" si="75">SUMIF($C$32:$E$100,$A317,R$34:R$102)</f>
        <v>0</v>
      </c>
      <c r="S317" s="166">
        <f t="shared" ca="1" si="75"/>
        <v>0</v>
      </c>
      <c r="T317" s="166">
        <f t="shared" ca="1" si="75"/>
        <v>0</v>
      </c>
      <c r="U317" s="166">
        <f t="shared" ca="1" si="75"/>
        <v>0</v>
      </c>
      <c r="V317" s="166">
        <f t="shared" ca="1" si="75"/>
        <v>0</v>
      </c>
      <c r="W317" s="166">
        <f t="shared" ca="1" si="75"/>
        <v>0</v>
      </c>
      <c r="X317" s="166">
        <f t="shared" ca="1" si="75"/>
        <v>0</v>
      </c>
      <c r="Y317" s="166">
        <f t="shared" ca="1" si="75"/>
        <v>0</v>
      </c>
      <c r="Z317" s="166">
        <f t="shared" ca="1" si="75"/>
        <v>0</v>
      </c>
      <c r="AA317" s="166">
        <f t="shared" ca="1" si="75"/>
        <v>0</v>
      </c>
      <c r="AB317" s="166">
        <f t="shared" ref="AB317:AL319" ca="1" si="76">SUMIF($C$32:$E$100,$A317,AB$34:AB$102)</f>
        <v>0</v>
      </c>
      <c r="AC317" s="166">
        <f t="shared" ca="1" si="76"/>
        <v>0</v>
      </c>
      <c r="AD317" s="166">
        <f t="shared" ca="1" si="76"/>
        <v>0</v>
      </c>
      <c r="AE317" s="166">
        <f t="shared" ca="1" si="76"/>
        <v>0</v>
      </c>
      <c r="AF317" s="166">
        <f t="shared" ca="1" si="76"/>
        <v>0</v>
      </c>
      <c r="AG317" s="166">
        <f t="shared" ca="1" si="76"/>
        <v>0</v>
      </c>
      <c r="AH317" s="166">
        <f t="shared" ca="1" si="76"/>
        <v>0</v>
      </c>
      <c r="AI317" s="166">
        <f t="shared" ca="1" si="76"/>
        <v>0</v>
      </c>
      <c r="AJ317" s="166">
        <f t="shared" ca="1" si="76"/>
        <v>0</v>
      </c>
      <c r="AK317" s="166">
        <f t="shared" ca="1" si="76"/>
        <v>0</v>
      </c>
      <c r="AL317" s="166">
        <f t="shared" ca="1" si="76"/>
        <v>0</v>
      </c>
    </row>
    <row r="318" spans="1:39" s="254" customFormat="1" hidden="1" outlineLevel="1">
      <c r="A318" s="254" t="str">
        <f>'TEIL 1 Zustandsermittlung'!A228</f>
        <v>Ökostrom-Mix 2 (anbieterspezifisch)</v>
      </c>
      <c r="B318" s="254" t="str">
        <f>'TEIL 1 Zustandsermittlung'!B228</f>
        <v/>
      </c>
      <c r="C318" s="254" t="str">
        <f>'TEIL 1 Zustandsermittlung'!C228</f>
        <v/>
      </c>
      <c r="D318" s="165">
        <f>'TEIL 1 Zustandsermittlung'!D228</f>
        <v>1</v>
      </c>
      <c r="E318" s="254" t="str">
        <f>'TEIL 1 Zustandsermittlung'!E228</f>
        <v>Scope 2</v>
      </c>
      <c r="F318" s="255"/>
      <c r="H318" s="166">
        <f t="shared" ca="1" si="74"/>
        <v>0</v>
      </c>
      <c r="I318" s="166">
        <f t="shared" ca="1" si="74"/>
        <v>0</v>
      </c>
      <c r="J318" s="166">
        <f t="shared" ca="1" si="74"/>
        <v>0</v>
      </c>
      <c r="K318" s="166">
        <f t="shared" ca="1" si="74"/>
        <v>0</v>
      </c>
      <c r="L318" s="166">
        <f t="shared" ca="1" si="74"/>
        <v>0</v>
      </c>
      <c r="M318" s="166">
        <f t="shared" ca="1" si="74"/>
        <v>0</v>
      </c>
      <c r="N318" s="166">
        <f t="shared" ca="1" si="74"/>
        <v>0</v>
      </c>
      <c r="O318" s="166">
        <f t="shared" ca="1" si="74"/>
        <v>0</v>
      </c>
      <c r="P318" s="166">
        <f t="shared" ca="1" si="74"/>
        <v>0</v>
      </c>
      <c r="Q318" s="166">
        <f t="shared" ca="1" si="74"/>
        <v>0</v>
      </c>
      <c r="R318" s="166">
        <f t="shared" ca="1" si="75"/>
        <v>0</v>
      </c>
      <c r="S318" s="166">
        <f t="shared" ca="1" si="75"/>
        <v>0</v>
      </c>
      <c r="T318" s="166">
        <f t="shared" ca="1" si="75"/>
        <v>0</v>
      </c>
      <c r="U318" s="166">
        <f t="shared" ca="1" si="75"/>
        <v>0</v>
      </c>
      <c r="V318" s="166">
        <f t="shared" ca="1" si="75"/>
        <v>0</v>
      </c>
      <c r="W318" s="166">
        <f t="shared" ca="1" si="75"/>
        <v>0</v>
      </c>
      <c r="X318" s="166">
        <f t="shared" ca="1" si="75"/>
        <v>0</v>
      </c>
      <c r="Y318" s="166">
        <f t="shared" ca="1" si="75"/>
        <v>0</v>
      </c>
      <c r="Z318" s="166">
        <f t="shared" ca="1" si="75"/>
        <v>0</v>
      </c>
      <c r="AA318" s="166">
        <f t="shared" ca="1" si="75"/>
        <v>0</v>
      </c>
      <c r="AB318" s="166">
        <f t="shared" ca="1" si="76"/>
        <v>0</v>
      </c>
      <c r="AC318" s="166">
        <f t="shared" ca="1" si="76"/>
        <v>0</v>
      </c>
      <c r="AD318" s="166">
        <f t="shared" ca="1" si="76"/>
        <v>0</v>
      </c>
      <c r="AE318" s="166">
        <f t="shared" ca="1" si="76"/>
        <v>0</v>
      </c>
      <c r="AF318" s="166">
        <f t="shared" ca="1" si="76"/>
        <v>0</v>
      </c>
      <c r="AG318" s="166">
        <f t="shared" ca="1" si="76"/>
        <v>0</v>
      </c>
      <c r="AH318" s="166">
        <f t="shared" ca="1" si="76"/>
        <v>0</v>
      </c>
      <c r="AI318" s="166">
        <f t="shared" ca="1" si="76"/>
        <v>0</v>
      </c>
      <c r="AJ318" s="166">
        <f t="shared" ca="1" si="76"/>
        <v>0</v>
      </c>
      <c r="AK318" s="166">
        <f t="shared" ca="1" si="76"/>
        <v>0</v>
      </c>
      <c r="AL318" s="166">
        <f t="shared" ca="1" si="76"/>
        <v>0</v>
      </c>
    </row>
    <row r="319" spans="1:39" s="254" customFormat="1" hidden="1" outlineLevel="1">
      <c r="A319" s="254" t="str">
        <f>'TEIL 1 Zustandsermittlung'!A229</f>
        <v>Ökostrom-Mix 3 (anbieterspezifisch)</v>
      </c>
      <c r="B319" s="254" t="str">
        <f>'TEIL 1 Zustandsermittlung'!B229</f>
        <v/>
      </c>
      <c r="C319" s="254" t="str">
        <f>'TEIL 1 Zustandsermittlung'!C229</f>
        <v/>
      </c>
      <c r="D319" s="165">
        <f>'TEIL 1 Zustandsermittlung'!D229</f>
        <v>1</v>
      </c>
      <c r="E319" s="254" t="str">
        <f>'TEIL 1 Zustandsermittlung'!E229</f>
        <v>Scope 2</v>
      </c>
      <c r="F319" s="255"/>
      <c r="H319" s="166">
        <f t="shared" ca="1" si="74"/>
        <v>0</v>
      </c>
      <c r="I319" s="166">
        <f t="shared" ca="1" si="74"/>
        <v>0</v>
      </c>
      <c r="J319" s="166">
        <f t="shared" ca="1" si="74"/>
        <v>0</v>
      </c>
      <c r="K319" s="166">
        <f t="shared" ca="1" si="74"/>
        <v>0</v>
      </c>
      <c r="L319" s="166">
        <f t="shared" ca="1" si="74"/>
        <v>0</v>
      </c>
      <c r="M319" s="166">
        <f t="shared" ca="1" si="74"/>
        <v>0</v>
      </c>
      <c r="N319" s="166">
        <f t="shared" ca="1" si="74"/>
        <v>0</v>
      </c>
      <c r="O319" s="166">
        <f t="shared" ca="1" si="74"/>
        <v>0</v>
      </c>
      <c r="P319" s="166">
        <f t="shared" ca="1" si="74"/>
        <v>0</v>
      </c>
      <c r="Q319" s="166">
        <f t="shared" ca="1" si="74"/>
        <v>0</v>
      </c>
      <c r="R319" s="166">
        <f t="shared" ca="1" si="75"/>
        <v>0</v>
      </c>
      <c r="S319" s="166">
        <f t="shared" ca="1" si="75"/>
        <v>0</v>
      </c>
      <c r="T319" s="166">
        <f t="shared" ca="1" si="75"/>
        <v>0</v>
      </c>
      <c r="U319" s="166">
        <f t="shared" ca="1" si="75"/>
        <v>0</v>
      </c>
      <c r="V319" s="166">
        <f t="shared" ca="1" si="75"/>
        <v>0</v>
      </c>
      <c r="W319" s="166">
        <f t="shared" ca="1" si="75"/>
        <v>0</v>
      </c>
      <c r="X319" s="166">
        <f t="shared" ca="1" si="75"/>
        <v>0</v>
      </c>
      <c r="Y319" s="166">
        <f t="shared" ca="1" si="75"/>
        <v>0</v>
      </c>
      <c r="Z319" s="166">
        <f t="shared" ca="1" si="75"/>
        <v>0</v>
      </c>
      <c r="AA319" s="166">
        <f t="shared" ca="1" si="75"/>
        <v>0</v>
      </c>
      <c r="AB319" s="166">
        <f t="shared" ca="1" si="76"/>
        <v>0</v>
      </c>
      <c r="AC319" s="166">
        <f t="shared" ca="1" si="76"/>
        <v>0</v>
      </c>
      <c r="AD319" s="166">
        <f t="shared" ca="1" si="76"/>
        <v>0</v>
      </c>
      <c r="AE319" s="166">
        <f t="shared" ca="1" si="76"/>
        <v>0</v>
      </c>
      <c r="AF319" s="166">
        <f t="shared" ca="1" si="76"/>
        <v>0</v>
      </c>
      <c r="AG319" s="166">
        <f t="shared" ca="1" si="76"/>
        <v>0</v>
      </c>
      <c r="AH319" s="166">
        <f t="shared" ca="1" si="76"/>
        <v>0</v>
      </c>
      <c r="AI319" s="166">
        <f t="shared" ca="1" si="76"/>
        <v>0</v>
      </c>
      <c r="AJ319" s="166">
        <f t="shared" ca="1" si="76"/>
        <v>0</v>
      </c>
      <c r="AK319" s="166">
        <f t="shared" ca="1" si="76"/>
        <v>0</v>
      </c>
      <c r="AL319" s="166">
        <f t="shared" ca="1" si="76"/>
        <v>0</v>
      </c>
    </row>
    <row r="320" spans="1:39" s="254" customFormat="1" hidden="1" outlineLevel="1">
      <c r="A320" s="254" t="str">
        <f>'TEIL 1 Zustandsermittlung'!A230</f>
        <v>Strom-Mix 1 (anbieterspezifisch)</v>
      </c>
      <c r="B320" s="254" t="str">
        <f>'TEIL 1 Zustandsermittlung'!B230</f>
        <v/>
      </c>
      <c r="C320" s="254" t="str">
        <f>'TEIL 1 Zustandsermittlung'!C230</f>
        <v/>
      </c>
      <c r="D320" s="165">
        <f>'TEIL 1 Zustandsermittlung'!D230</f>
        <v>0</v>
      </c>
      <c r="E320" s="254" t="str">
        <f>'TEIL 1 Zustandsermittlung'!E230</f>
        <v>Scope 2</v>
      </c>
      <c r="F320" s="255"/>
      <c r="H320" s="166">
        <f t="shared" ref="H320:AL325" ca="1" si="77">SUMIF($C$32:$E$100,$A320,H$34:H$102)</f>
        <v>0</v>
      </c>
      <c r="I320" s="166">
        <f t="shared" ca="1" si="77"/>
        <v>0</v>
      </c>
      <c r="J320" s="166">
        <f t="shared" ca="1" si="77"/>
        <v>0</v>
      </c>
      <c r="K320" s="166">
        <f t="shared" ca="1" si="77"/>
        <v>0</v>
      </c>
      <c r="L320" s="166">
        <f t="shared" ca="1" si="77"/>
        <v>0</v>
      </c>
      <c r="M320" s="166">
        <f t="shared" ca="1" si="77"/>
        <v>0</v>
      </c>
      <c r="N320" s="166">
        <f t="shared" ca="1" si="77"/>
        <v>0</v>
      </c>
      <c r="O320" s="166">
        <f t="shared" ca="1" si="77"/>
        <v>0</v>
      </c>
      <c r="P320" s="166">
        <f t="shared" ca="1" si="77"/>
        <v>0</v>
      </c>
      <c r="Q320" s="166">
        <f t="shared" ca="1" si="77"/>
        <v>0</v>
      </c>
      <c r="R320" s="166">
        <f t="shared" ca="1" si="77"/>
        <v>0</v>
      </c>
      <c r="S320" s="166">
        <f t="shared" ca="1" si="77"/>
        <v>0</v>
      </c>
      <c r="T320" s="166">
        <f t="shared" ca="1" si="77"/>
        <v>0</v>
      </c>
      <c r="U320" s="166">
        <f t="shared" ca="1" si="77"/>
        <v>0</v>
      </c>
      <c r="V320" s="166">
        <f t="shared" ca="1" si="77"/>
        <v>0</v>
      </c>
      <c r="W320" s="166">
        <f t="shared" ca="1" si="77"/>
        <v>0</v>
      </c>
      <c r="X320" s="166">
        <f t="shared" ca="1" si="77"/>
        <v>0</v>
      </c>
      <c r="Y320" s="166">
        <f t="shared" ca="1" si="77"/>
        <v>0</v>
      </c>
      <c r="Z320" s="166">
        <f t="shared" ca="1" si="77"/>
        <v>0</v>
      </c>
      <c r="AA320" s="166">
        <f t="shared" ca="1" si="77"/>
        <v>0</v>
      </c>
      <c r="AB320" s="166">
        <f t="shared" ca="1" si="77"/>
        <v>0</v>
      </c>
      <c r="AC320" s="166">
        <f t="shared" ca="1" si="77"/>
        <v>0</v>
      </c>
      <c r="AD320" s="166">
        <f t="shared" ca="1" si="77"/>
        <v>0</v>
      </c>
      <c r="AE320" s="166">
        <f t="shared" ca="1" si="77"/>
        <v>0</v>
      </c>
      <c r="AF320" s="166">
        <f t="shared" ca="1" si="77"/>
        <v>0</v>
      </c>
      <c r="AG320" s="166">
        <f t="shared" ca="1" si="77"/>
        <v>0</v>
      </c>
      <c r="AH320" s="166">
        <f t="shared" ca="1" si="77"/>
        <v>0</v>
      </c>
      <c r="AI320" s="166">
        <f t="shared" ca="1" si="77"/>
        <v>0</v>
      </c>
      <c r="AJ320" s="166">
        <f t="shared" ca="1" si="77"/>
        <v>0</v>
      </c>
      <c r="AK320" s="166">
        <f t="shared" ca="1" si="77"/>
        <v>0</v>
      </c>
      <c r="AL320" s="166">
        <f t="shared" ca="1" si="77"/>
        <v>0</v>
      </c>
    </row>
    <row r="321" spans="1:38" s="254" customFormat="1" hidden="1" outlineLevel="1">
      <c r="A321" s="254" t="str">
        <f>'TEIL 1 Zustandsermittlung'!A231</f>
        <v>Strom-Mix 2 (anbieterspezifisch)</v>
      </c>
      <c r="B321" s="254" t="str">
        <f>'TEIL 1 Zustandsermittlung'!B231</f>
        <v/>
      </c>
      <c r="C321" s="254" t="str">
        <f>'TEIL 1 Zustandsermittlung'!C231</f>
        <v/>
      </c>
      <c r="D321" s="165">
        <f>'TEIL 1 Zustandsermittlung'!D231</f>
        <v>0</v>
      </c>
      <c r="E321" s="254" t="str">
        <f>'TEIL 1 Zustandsermittlung'!E231</f>
        <v>Scope 2</v>
      </c>
      <c r="F321" s="255"/>
      <c r="H321" s="166">
        <f t="shared" ca="1" si="77"/>
        <v>0</v>
      </c>
      <c r="I321" s="166">
        <f t="shared" ca="1" si="77"/>
        <v>0</v>
      </c>
      <c r="J321" s="166">
        <f t="shared" ca="1" si="77"/>
        <v>0</v>
      </c>
      <c r="K321" s="166">
        <f t="shared" ca="1" si="77"/>
        <v>0</v>
      </c>
      <c r="L321" s="166">
        <f t="shared" ca="1" si="77"/>
        <v>0</v>
      </c>
      <c r="M321" s="166">
        <f t="shared" ca="1" si="77"/>
        <v>0</v>
      </c>
      <c r="N321" s="166">
        <f t="shared" ca="1" si="77"/>
        <v>0</v>
      </c>
      <c r="O321" s="166">
        <f t="shared" ca="1" si="77"/>
        <v>0</v>
      </c>
      <c r="P321" s="166">
        <f t="shared" ca="1" si="77"/>
        <v>0</v>
      </c>
      <c r="Q321" s="166">
        <f t="shared" ca="1" si="77"/>
        <v>0</v>
      </c>
      <c r="R321" s="166">
        <f t="shared" ca="1" si="77"/>
        <v>0</v>
      </c>
      <c r="S321" s="166">
        <f t="shared" ca="1" si="77"/>
        <v>0</v>
      </c>
      <c r="T321" s="166">
        <f t="shared" ca="1" si="77"/>
        <v>0</v>
      </c>
      <c r="U321" s="166">
        <f t="shared" ca="1" si="77"/>
        <v>0</v>
      </c>
      <c r="V321" s="166">
        <f t="shared" ca="1" si="77"/>
        <v>0</v>
      </c>
      <c r="W321" s="166">
        <f t="shared" ca="1" si="77"/>
        <v>0</v>
      </c>
      <c r="X321" s="166">
        <f t="shared" ca="1" si="77"/>
        <v>0</v>
      </c>
      <c r="Y321" s="166">
        <f t="shared" ca="1" si="77"/>
        <v>0</v>
      </c>
      <c r="Z321" s="166">
        <f t="shared" ca="1" si="77"/>
        <v>0</v>
      </c>
      <c r="AA321" s="166">
        <f t="shared" ca="1" si="77"/>
        <v>0</v>
      </c>
      <c r="AB321" s="166">
        <f t="shared" ca="1" si="77"/>
        <v>0</v>
      </c>
      <c r="AC321" s="166">
        <f t="shared" ca="1" si="77"/>
        <v>0</v>
      </c>
      <c r="AD321" s="166">
        <f t="shared" ca="1" si="77"/>
        <v>0</v>
      </c>
      <c r="AE321" s="166">
        <f t="shared" ca="1" si="77"/>
        <v>0</v>
      </c>
      <c r="AF321" s="166">
        <f t="shared" ca="1" si="77"/>
        <v>0</v>
      </c>
      <c r="AG321" s="166">
        <f t="shared" ca="1" si="77"/>
        <v>0</v>
      </c>
      <c r="AH321" s="166">
        <f t="shared" ca="1" si="77"/>
        <v>0</v>
      </c>
      <c r="AI321" s="166">
        <f t="shared" ca="1" si="77"/>
        <v>0</v>
      </c>
      <c r="AJ321" s="166">
        <f t="shared" ca="1" si="77"/>
        <v>0</v>
      </c>
      <c r="AK321" s="166">
        <f t="shared" ca="1" si="77"/>
        <v>0</v>
      </c>
      <c r="AL321" s="166">
        <f t="shared" ca="1" si="77"/>
        <v>0</v>
      </c>
    </row>
    <row r="322" spans="1:38" s="254" customFormat="1" hidden="1" outlineLevel="1">
      <c r="A322" s="254" t="str">
        <f>'TEIL 1 Zustandsermittlung'!A232</f>
        <v>Strom-Mix 3 (anbieterspezifisch)</v>
      </c>
      <c r="B322" s="254" t="str">
        <f>'TEIL 1 Zustandsermittlung'!B232</f>
        <v/>
      </c>
      <c r="C322" s="254" t="str">
        <f>'TEIL 1 Zustandsermittlung'!C232</f>
        <v/>
      </c>
      <c r="D322" s="165">
        <f>'TEIL 1 Zustandsermittlung'!D232</f>
        <v>0</v>
      </c>
      <c r="E322" s="254" t="str">
        <f>'TEIL 1 Zustandsermittlung'!E232</f>
        <v>Scope 2</v>
      </c>
      <c r="F322" s="255"/>
      <c r="H322" s="166">
        <f t="shared" ca="1" si="77"/>
        <v>0</v>
      </c>
      <c r="I322" s="166">
        <f t="shared" ca="1" si="77"/>
        <v>0</v>
      </c>
      <c r="J322" s="166">
        <f t="shared" ca="1" si="77"/>
        <v>0</v>
      </c>
      <c r="K322" s="166">
        <f t="shared" ca="1" si="77"/>
        <v>0</v>
      </c>
      <c r="L322" s="166">
        <f t="shared" ca="1" si="77"/>
        <v>0</v>
      </c>
      <c r="M322" s="166">
        <f t="shared" ca="1" si="77"/>
        <v>0</v>
      </c>
      <c r="N322" s="166">
        <f t="shared" ca="1" si="77"/>
        <v>0</v>
      </c>
      <c r="O322" s="166">
        <f t="shared" ca="1" si="77"/>
        <v>0</v>
      </c>
      <c r="P322" s="166">
        <f t="shared" ca="1" si="77"/>
        <v>0</v>
      </c>
      <c r="Q322" s="166">
        <f t="shared" ca="1" si="77"/>
        <v>0</v>
      </c>
      <c r="R322" s="166">
        <f t="shared" ca="1" si="77"/>
        <v>0</v>
      </c>
      <c r="S322" s="166">
        <f t="shared" ca="1" si="77"/>
        <v>0</v>
      </c>
      <c r="T322" s="166">
        <f t="shared" ca="1" si="77"/>
        <v>0</v>
      </c>
      <c r="U322" s="166">
        <f t="shared" ca="1" si="77"/>
        <v>0</v>
      </c>
      <c r="V322" s="166">
        <f t="shared" ca="1" si="77"/>
        <v>0</v>
      </c>
      <c r="W322" s="166">
        <f t="shared" ca="1" si="77"/>
        <v>0</v>
      </c>
      <c r="X322" s="166">
        <f t="shared" ca="1" si="77"/>
        <v>0</v>
      </c>
      <c r="Y322" s="166">
        <f t="shared" ca="1" si="77"/>
        <v>0</v>
      </c>
      <c r="Z322" s="166">
        <f t="shared" ca="1" si="77"/>
        <v>0</v>
      </c>
      <c r="AA322" s="166">
        <f t="shared" ca="1" si="77"/>
        <v>0</v>
      </c>
      <c r="AB322" s="166">
        <f t="shared" ca="1" si="77"/>
        <v>0</v>
      </c>
      <c r="AC322" s="166">
        <f t="shared" ca="1" si="77"/>
        <v>0</v>
      </c>
      <c r="AD322" s="166">
        <f t="shared" ca="1" si="77"/>
        <v>0</v>
      </c>
      <c r="AE322" s="166">
        <f t="shared" ca="1" si="77"/>
        <v>0</v>
      </c>
      <c r="AF322" s="166">
        <f t="shared" ca="1" si="77"/>
        <v>0</v>
      </c>
      <c r="AG322" s="166">
        <f t="shared" ca="1" si="77"/>
        <v>0</v>
      </c>
      <c r="AH322" s="166">
        <f t="shared" ca="1" si="77"/>
        <v>0</v>
      </c>
      <c r="AI322" s="166">
        <f t="shared" ca="1" si="77"/>
        <v>0</v>
      </c>
      <c r="AJ322" s="166">
        <f t="shared" ca="1" si="77"/>
        <v>0</v>
      </c>
      <c r="AK322" s="166">
        <f t="shared" ca="1" si="77"/>
        <v>0</v>
      </c>
      <c r="AL322" s="166">
        <f t="shared" ca="1" si="77"/>
        <v>0</v>
      </c>
    </row>
    <row r="323" spans="1:38" s="254" customFormat="1" hidden="1" outlineLevel="1">
      <c r="A323" s="254" t="str">
        <f>'TEIL 1 Zustandsermittlung'!A233</f>
        <v>Emissionsfaktor 1 (projektspezifisch)</v>
      </c>
      <c r="B323" s="254" t="str">
        <f>'TEIL 1 Zustandsermittlung'!B233</f>
        <v/>
      </c>
      <c r="C323" s="254" t="str">
        <f>'TEIL 1 Zustandsermittlung'!C233</f>
        <v/>
      </c>
      <c r="D323" s="165">
        <f>'TEIL 1 Zustandsermittlung'!D233</f>
        <v>0</v>
      </c>
      <c r="E323" s="254" t="str">
        <f>'TEIL 1 Zustandsermittlung'!E233</f>
        <v>Scope 2</v>
      </c>
      <c r="F323" s="255"/>
      <c r="H323" s="166">
        <f t="shared" ca="1" si="77"/>
        <v>0</v>
      </c>
      <c r="I323" s="166">
        <f t="shared" ca="1" si="77"/>
        <v>0</v>
      </c>
      <c r="J323" s="166">
        <f t="shared" ca="1" si="77"/>
        <v>0</v>
      </c>
      <c r="K323" s="166">
        <f t="shared" ca="1" si="77"/>
        <v>0</v>
      </c>
      <c r="L323" s="166">
        <f t="shared" ca="1" si="77"/>
        <v>0</v>
      </c>
      <c r="M323" s="166">
        <f t="shared" ca="1" si="77"/>
        <v>0</v>
      </c>
      <c r="N323" s="166">
        <f t="shared" ca="1" si="77"/>
        <v>0</v>
      </c>
      <c r="O323" s="166">
        <f t="shared" ca="1" si="77"/>
        <v>0</v>
      </c>
      <c r="P323" s="166">
        <f t="shared" ca="1" si="77"/>
        <v>0</v>
      </c>
      <c r="Q323" s="166">
        <f t="shared" ca="1" si="77"/>
        <v>0</v>
      </c>
      <c r="R323" s="166">
        <f t="shared" ca="1" si="77"/>
        <v>0</v>
      </c>
      <c r="S323" s="166">
        <f t="shared" ca="1" si="77"/>
        <v>0</v>
      </c>
      <c r="T323" s="166">
        <f t="shared" ca="1" si="77"/>
        <v>0</v>
      </c>
      <c r="U323" s="166">
        <f t="shared" ca="1" si="77"/>
        <v>0</v>
      </c>
      <c r="V323" s="166">
        <f t="shared" ca="1" si="77"/>
        <v>0</v>
      </c>
      <c r="W323" s="166">
        <f t="shared" ca="1" si="77"/>
        <v>0</v>
      </c>
      <c r="X323" s="166">
        <f t="shared" ca="1" si="77"/>
        <v>0</v>
      </c>
      <c r="Y323" s="166">
        <f t="shared" ca="1" si="77"/>
        <v>0</v>
      </c>
      <c r="Z323" s="166">
        <f t="shared" ca="1" si="77"/>
        <v>0</v>
      </c>
      <c r="AA323" s="166">
        <f t="shared" ca="1" si="77"/>
        <v>0</v>
      </c>
      <c r="AB323" s="166">
        <f t="shared" ca="1" si="77"/>
        <v>0</v>
      </c>
      <c r="AC323" s="166">
        <f t="shared" ca="1" si="77"/>
        <v>0</v>
      </c>
      <c r="AD323" s="166">
        <f t="shared" ca="1" si="77"/>
        <v>0</v>
      </c>
      <c r="AE323" s="166">
        <f t="shared" ca="1" si="77"/>
        <v>0</v>
      </c>
      <c r="AF323" s="166">
        <f t="shared" ca="1" si="77"/>
        <v>0</v>
      </c>
      <c r="AG323" s="166">
        <f t="shared" ca="1" si="77"/>
        <v>0</v>
      </c>
      <c r="AH323" s="166">
        <f t="shared" ca="1" si="77"/>
        <v>0</v>
      </c>
      <c r="AI323" s="166">
        <f t="shared" ca="1" si="77"/>
        <v>0</v>
      </c>
      <c r="AJ323" s="166">
        <f t="shared" ca="1" si="77"/>
        <v>0</v>
      </c>
      <c r="AK323" s="166">
        <f t="shared" ca="1" si="77"/>
        <v>0</v>
      </c>
      <c r="AL323" s="166">
        <f t="shared" ca="1" si="77"/>
        <v>0</v>
      </c>
    </row>
    <row r="324" spans="1:38" s="254" customFormat="1" hidden="1" outlineLevel="1">
      <c r="A324" s="254" t="str">
        <f>'TEIL 1 Zustandsermittlung'!A234</f>
        <v>Emissionsfaktor 2 (projektspezifisch)</v>
      </c>
      <c r="B324" s="254" t="str">
        <f>'TEIL 1 Zustandsermittlung'!B234</f>
        <v/>
      </c>
      <c r="C324" s="254" t="str">
        <f>'TEIL 1 Zustandsermittlung'!C234</f>
        <v/>
      </c>
      <c r="D324" s="165">
        <f>'TEIL 1 Zustandsermittlung'!D234</f>
        <v>0</v>
      </c>
      <c r="E324" s="254" t="str">
        <f>'TEIL 1 Zustandsermittlung'!E234</f>
        <v>Scope 2</v>
      </c>
      <c r="F324" s="255"/>
      <c r="H324" s="166">
        <f t="shared" ca="1" si="77"/>
        <v>0</v>
      </c>
      <c r="I324" s="166">
        <f t="shared" ca="1" si="77"/>
        <v>0</v>
      </c>
      <c r="J324" s="166">
        <f t="shared" ca="1" si="77"/>
        <v>0</v>
      </c>
      <c r="K324" s="166">
        <f t="shared" ca="1" si="77"/>
        <v>0</v>
      </c>
      <c r="L324" s="166">
        <f t="shared" ca="1" si="77"/>
        <v>0</v>
      </c>
      <c r="M324" s="166">
        <f t="shared" ca="1" si="77"/>
        <v>0</v>
      </c>
      <c r="N324" s="166">
        <f t="shared" ca="1" si="77"/>
        <v>0</v>
      </c>
      <c r="O324" s="166">
        <f t="shared" ca="1" si="77"/>
        <v>0</v>
      </c>
      <c r="P324" s="166">
        <f t="shared" ca="1" si="77"/>
        <v>0</v>
      </c>
      <c r="Q324" s="166">
        <f t="shared" ca="1" si="77"/>
        <v>0</v>
      </c>
      <c r="R324" s="166">
        <f t="shared" ca="1" si="77"/>
        <v>0</v>
      </c>
      <c r="S324" s="166">
        <f t="shared" ca="1" si="77"/>
        <v>0</v>
      </c>
      <c r="T324" s="166">
        <f t="shared" ca="1" si="77"/>
        <v>0</v>
      </c>
      <c r="U324" s="166">
        <f t="shared" ca="1" si="77"/>
        <v>0</v>
      </c>
      <c r="V324" s="166">
        <f t="shared" ca="1" si="77"/>
        <v>0</v>
      </c>
      <c r="W324" s="166">
        <f t="shared" ca="1" si="77"/>
        <v>0</v>
      </c>
      <c r="X324" s="166">
        <f t="shared" ca="1" si="77"/>
        <v>0</v>
      </c>
      <c r="Y324" s="166">
        <f t="shared" ca="1" si="77"/>
        <v>0</v>
      </c>
      <c r="Z324" s="166">
        <f t="shared" ca="1" si="77"/>
        <v>0</v>
      </c>
      <c r="AA324" s="166">
        <f t="shared" ca="1" si="77"/>
        <v>0</v>
      </c>
      <c r="AB324" s="166">
        <f t="shared" ca="1" si="77"/>
        <v>0</v>
      </c>
      <c r="AC324" s="166">
        <f t="shared" ca="1" si="77"/>
        <v>0</v>
      </c>
      <c r="AD324" s="166">
        <f t="shared" ca="1" si="77"/>
        <v>0</v>
      </c>
      <c r="AE324" s="166">
        <f t="shared" ca="1" si="77"/>
        <v>0</v>
      </c>
      <c r="AF324" s="166">
        <f t="shared" ca="1" si="77"/>
        <v>0</v>
      </c>
      <c r="AG324" s="166">
        <f t="shared" ca="1" si="77"/>
        <v>0</v>
      </c>
      <c r="AH324" s="166">
        <f t="shared" ca="1" si="77"/>
        <v>0</v>
      </c>
      <c r="AI324" s="166">
        <f t="shared" ca="1" si="77"/>
        <v>0</v>
      </c>
      <c r="AJ324" s="166">
        <f t="shared" ca="1" si="77"/>
        <v>0</v>
      </c>
      <c r="AK324" s="166">
        <f t="shared" ca="1" si="77"/>
        <v>0</v>
      </c>
      <c r="AL324" s="166">
        <f t="shared" ca="1" si="77"/>
        <v>0</v>
      </c>
    </row>
    <row r="325" spans="1:38" s="254" customFormat="1" hidden="1" outlineLevel="1">
      <c r="A325" s="254" t="str">
        <f>'TEIL 1 Zustandsermittlung'!A235</f>
        <v>Emissionsfaktor 3 (projektspezifisch)</v>
      </c>
      <c r="B325" s="254" t="str">
        <f>'TEIL 1 Zustandsermittlung'!B235</f>
        <v/>
      </c>
      <c r="C325" s="254" t="str">
        <f>'TEIL 1 Zustandsermittlung'!C235</f>
        <v/>
      </c>
      <c r="D325" s="165">
        <f>'TEIL 1 Zustandsermittlung'!D235</f>
        <v>0</v>
      </c>
      <c r="E325" s="254" t="str">
        <f>'TEIL 1 Zustandsermittlung'!E235</f>
        <v>Scope 2</v>
      </c>
      <c r="F325" s="255"/>
      <c r="H325" s="166">
        <f t="shared" ca="1" si="77"/>
        <v>0</v>
      </c>
      <c r="I325" s="166">
        <f t="shared" ca="1" si="77"/>
        <v>0</v>
      </c>
      <c r="J325" s="166">
        <f t="shared" ca="1" si="77"/>
        <v>0</v>
      </c>
      <c r="K325" s="166">
        <f t="shared" ca="1" si="77"/>
        <v>0</v>
      </c>
      <c r="L325" s="166">
        <f t="shared" ca="1" si="77"/>
        <v>0</v>
      </c>
      <c r="M325" s="166">
        <f t="shared" ca="1" si="77"/>
        <v>0</v>
      </c>
      <c r="N325" s="166">
        <f t="shared" ca="1" si="77"/>
        <v>0</v>
      </c>
      <c r="O325" s="166">
        <f t="shared" ca="1" si="77"/>
        <v>0</v>
      </c>
      <c r="P325" s="166">
        <f t="shared" ca="1" si="77"/>
        <v>0</v>
      </c>
      <c r="Q325" s="166">
        <f t="shared" ca="1" si="77"/>
        <v>0</v>
      </c>
      <c r="R325" s="166">
        <f t="shared" ca="1" si="77"/>
        <v>0</v>
      </c>
      <c r="S325" s="166">
        <f t="shared" ca="1" si="77"/>
        <v>0</v>
      </c>
      <c r="T325" s="166">
        <f t="shared" ca="1" si="77"/>
        <v>0</v>
      </c>
      <c r="U325" s="166">
        <f t="shared" ca="1" si="77"/>
        <v>0</v>
      </c>
      <c r="V325" s="166">
        <f t="shared" ca="1" si="77"/>
        <v>0</v>
      </c>
      <c r="W325" s="166">
        <f t="shared" ca="1" si="77"/>
        <v>0</v>
      </c>
      <c r="X325" s="166">
        <f t="shared" ca="1" si="77"/>
        <v>0</v>
      </c>
      <c r="Y325" s="166">
        <f t="shared" ca="1" si="77"/>
        <v>0</v>
      </c>
      <c r="Z325" s="166">
        <f t="shared" ca="1" si="77"/>
        <v>0</v>
      </c>
      <c r="AA325" s="166">
        <f t="shared" ca="1" si="77"/>
        <v>0</v>
      </c>
      <c r="AB325" s="166">
        <f t="shared" ca="1" si="77"/>
        <v>0</v>
      </c>
      <c r="AC325" s="166">
        <f t="shared" ca="1" si="77"/>
        <v>0</v>
      </c>
      <c r="AD325" s="166">
        <f t="shared" ca="1" si="77"/>
        <v>0</v>
      </c>
      <c r="AE325" s="166">
        <f t="shared" ca="1" si="77"/>
        <v>0</v>
      </c>
      <c r="AF325" s="166">
        <f t="shared" ca="1" si="77"/>
        <v>0</v>
      </c>
      <c r="AG325" s="166">
        <f t="shared" ca="1" si="77"/>
        <v>0</v>
      </c>
      <c r="AH325" s="166">
        <f t="shared" ca="1" si="77"/>
        <v>0</v>
      </c>
      <c r="AI325" s="166">
        <f t="shared" ca="1" si="77"/>
        <v>0</v>
      </c>
      <c r="AJ325" s="166">
        <f t="shared" ca="1" si="77"/>
        <v>0</v>
      </c>
      <c r="AK325" s="166">
        <f t="shared" ca="1" si="77"/>
        <v>0</v>
      </c>
      <c r="AL325" s="166">
        <f t="shared" ca="1" si="77"/>
        <v>0</v>
      </c>
    </row>
    <row r="326" spans="1:38" s="254" customFormat="1" hidden="1" outlineLevel="1">
      <c r="D326" s="165"/>
      <c r="F326" s="255"/>
      <c r="H326" s="166"/>
      <c r="I326" s="166"/>
      <c r="J326" s="166"/>
      <c r="K326" s="166"/>
      <c r="L326" s="166"/>
      <c r="M326" s="166"/>
      <c r="N326" s="166"/>
      <c r="O326" s="166"/>
      <c r="P326" s="166"/>
      <c r="Q326" s="166"/>
      <c r="R326" s="166"/>
      <c r="S326" s="166"/>
      <c r="T326" s="166"/>
      <c r="U326" s="166"/>
      <c r="V326" s="166"/>
      <c r="W326" s="166"/>
      <c r="X326" s="166"/>
      <c r="Y326" s="166"/>
      <c r="Z326" s="166"/>
      <c r="AA326" s="166"/>
      <c r="AB326" s="166"/>
      <c r="AC326" s="166"/>
      <c r="AD326" s="166"/>
      <c r="AE326" s="166"/>
      <c r="AF326" s="166"/>
      <c r="AG326" s="166"/>
      <c r="AH326" s="166"/>
      <c r="AI326" s="166"/>
      <c r="AJ326" s="166"/>
      <c r="AK326" s="166"/>
      <c r="AL326" s="166"/>
    </row>
    <row r="327" spans="1:38" s="254" customFormat="1" hidden="1" outlineLevel="1">
      <c r="A327" s="256" t="str">
        <f>'TEIL 1 Zustandsermittlung'!A237</f>
        <v>Thermische Energie</v>
      </c>
      <c r="D327" s="165"/>
      <c r="F327" s="255"/>
      <c r="H327" s="166"/>
      <c r="I327" s="166"/>
      <c r="J327" s="166"/>
      <c r="K327" s="166"/>
      <c r="L327" s="166"/>
      <c r="M327" s="166"/>
      <c r="N327" s="166"/>
      <c r="O327" s="166"/>
      <c r="P327" s="166"/>
      <c r="Q327" s="166"/>
      <c r="R327" s="166"/>
      <c r="S327" s="166"/>
      <c r="T327" s="166"/>
      <c r="U327" s="166"/>
      <c r="V327" s="166"/>
      <c r="W327" s="166"/>
      <c r="X327" s="166"/>
      <c r="Y327" s="166"/>
      <c r="Z327" s="166"/>
      <c r="AA327" s="166"/>
      <c r="AB327" s="166"/>
      <c r="AC327" s="166"/>
      <c r="AD327" s="166"/>
      <c r="AE327" s="166"/>
      <c r="AF327" s="166"/>
      <c r="AG327" s="166"/>
      <c r="AH327" s="166"/>
      <c r="AI327" s="166"/>
      <c r="AJ327" s="166"/>
      <c r="AK327" s="166"/>
      <c r="AL327" s="166"/>
    </row>
    <row r="328" spans="1:38" s="254" customFormat="1" hidden="1" outlineLevel="1">
      <c r="A328" s="254" t="str">
        <f>'TEIL 1 Zustandsermittlung'!A238</f>
        <v>Endenergie aus Hackschnitzeln</v>
      </c>
      <c r="B328" s="254">
        <f>'TEIL 1 Zustandsermittlung'!B238</f>
        <v>7.4790000000000004E-3</v>
      </c>
      <c r="C328" s="254" t="str">
        <f>'TEIL 1 Zustandsermittlung'!C238</f>
        <v>ÖKOBAUDAT-Datenbank</v>
      </c>
      <c r="D328" s="165">
        <f>'TEIL 1 Zustandsermittlung'!D238</f>
        <v>1</v>
      </c>
      <c r="E328" s="254" t="str">
        <f>'TEIL 1 Zustandsermittlung'!E238</f>
        <v>Scope 1</v>
      </c>
      <c r="F328" s="255"/>
      <c r="H328" s="166">
        <f t="shared" ref="H328:AL328" ca="1" si="78">SUMIF($C$112:$E$180,$A328,H$114:H$182)</f>
        <v>0</v>
      </c>
      <c r="I328" s="166">
        <f t="shared" ca="1" si="78"/>
        <v>0</v>
      </c>
      <c r="J328" s="166">
        <f t="shared" ca="1" si="78"/>
        <v>0</v>
      </c>
      <c r="K328" s="166">
        <f t="shared" ca="1" si="78"/>
        <v>0</v>
      </c>
      <c r="L328" s="166">
        <f t="shared" ca="1" si="78"/>
        <v>0</v>
      </c>
      <c r="M328" s="166">
        <f t="shared" ca="1" si="78"/>
        <v>0</v>
      </c>
      <c r="N328" s="166">
        <f t="shared" ca="1" si="78"/>
        <v>0</v>
      </c>
      <c r="O328" s="166">
        <f t="shared" ca="1" si="78"/>
        <v>0</v>
      </c>
      <c r="P328" s="166">
        <f t="shared" ca="1" si="78"/>
        <v>0</v>
      </c>
      <c r="Q328" s="166">
        <f t="shared" ca="1" si="78"/>
        <v>0</v>
      </c>
      <c r="R328" s="166">
        <f t="shared" ca="1" si="78"/>
        <v>0</v>
      </c>
      <c r="S328" s="166">
        <f t="shared" ca="1" si="78"/>
        <v>0</v>
      </c>
      <c r="T328" s="166">
        <f t="shared" ca="1" si="78"/>
        <v>0</v>
      </c>
      <c r="U328" s="166">
        <f t="shared" ca="1" si="78"/>
        <v>0</v>
      </c>
      <c r="V328" s="166">
        <f t="shared" ca="1" si="78"/>
        <v>0</v>
      </c>
      <c r="W328" s="166">
        <f t="shared" ca="1" si="78"/>
        <v>0</v>
      </c>
      <c r="X328" s="166">
        <f t="shared" ca="1" si="78"/>
        <v>0</v>
      </c>
      <c r="Y328" s="166">
        <f t="shared" ca="1" si="78"/>
        <v>0</v>
      </c>
      <c r="Z328" s="166">
        <f t="shared" ca="1" si="78"/>
        <v>0</v>
      </c>
      <c r="AA328" s="166">
        <f t="shared" ca="1" si="78"/>
        <v>0</v>
      </c>
      <c r="AB328" s="166">
        <f t="shared" ca="1" si="78"/>
        <v>0</v>
      </c>
      <c r="AC328" s="166">
        <f t="shared" ca="1" si="78"/>
        <v>0</v>
      </c>
      <c r="AD328" s="166">
        <f t="shared" ca="1" si="78"/>
        <v>0</v>
      </c>
      <c r="AE328" s="166">
        <f t="shared" ca="1" si="78"/>
        <v>0</v>
      </c>
      <c r="AF328" s="166">
        <f t="shared" ca="1" si="78"/>
        <v>0</v>
      </c>
      <c r="AG328" s="166">
        <f t="shared" ca="1" si="78"/>
        <v>0</v>
      </c>
      <c r="AH328" s="166">
        <f t="shared" ca="1" si="78"/>
        <v>0</v>
      </c>
      <c r="AI328" s="166">
        <f t="shared" ca="1" si="78"/>
        <v>0</v>
      </c>
      <c r="AJ328" s="166">
        <f t="shared" ca="1" si="78"/>
        <v>0</v>
      </c>
      <c r="AK328" s="166">
        <f t="shared" ca="1" si="78"/>
        <v>0</v>
      </c>
      <c r="AL328" s="166">
        <f t="shared" ca="1" si="78"/>
        <v>0</v>
      </c>
    </row>
    <row r="329" spans="1:38" s="254" customFormat="1" hidden="1" outlineLevel="1">
      <c r="A329" s="254" t="str">
        <f>'TEIL 1 Zustandsermittlung'!A239</f>
        <v>Endenergie aus Holzpellets</v>
      </c>
      <c r="B329" s="254">
        <f>'TEIL 1 Zustandsermittlung'!B239</f>
        <v>2.1080000000000002E-2</v>
      </c>
      <c r="C329" s="254" t="str">
        <f>'TEIL 1 Zustandsermittlung'!C239</f>
        <v>ÖKOBAUDAT-Datenbank</v>
      </c>
      <c r="D329" s="165">
        <f>'TEIL 1 Zustandsermittlung'!D239</f>
        <v>1</v>
      </c>
      <c r="E329" s="254" t="str">
        <f>'TEIL 1 Zustandsermittlung'!E239</f>
        <v>Scope 1</v>
      </c>
      <c r="F329" s="255"/>
      <c r="H329" s="166">
        <f t="shared" ref="H329:V345" ca="1" si="79">SUMIF($C$112:$E$180,$A329,H$114:H$182)</f>
        <v>0</v>
      </c>
      <c r="I329" s="166">
        <f t="shared" ca="1" si="79"/>
        <v>0</v>
      </c>
      <c r="J329" s="166">
        <f t="shared" ca="1" si="79"/>
        <v>0</v>
      </c>
      <c r="K329" s="166">
        <f t="shared" ca="1" si="79"/>
        <v>0</v>
      </c>
      <c r="L329" s="166">
        <f t="shared" ca="1" si="79"/>
        <v>0</v>
      </c>
      <c r="M329" s="166">
        <f t="shared" ca="1" si="79"/>
        <v>0</v>
      </c>
      <c r="N329" s="166">
        <f t="shared" ca="1" si="79"/>
        <v>0</v>
      </c>
      <c r="O329" s="166">
        <f t="shared" ca="1" si="79"/>
        <v>0</v>
      </c>
      <c r="P329" s="166">
        <f t="shared" ca="1" si="79"/>
        <v>0</v>
      </c>
      <c r="Q329" s="166">
        <f t="shared" ca="1" si="79"/>
        <v>0</v>
      </c>
      <c r="R329" s="166">
        <f t="shared" ca="1" si="79"/>
        <v>0</v>
      </c>
      <c r="S329" s="166">
        <f t="shared" ca="1" si="79"/>
        <v>0</v>
      </c>
      <c r="T329" s="166">
        <f t="shared" ca="1" si="79"/>
        <v>0</v>
      </c>
      <c r="U329" s="166">
        <f t="shared" ca="1" si="79"/>
        <v>0</v>
      </c>
      <c r="V329" s="166">
        <f t="shared" ca="1" si="79"/>
        <v>0</v>
      </c>
      <c r="W329" s="166">
        <f t="shared" ref="W329:AK345" ca="1" si="80">SUMIF($C$112:$E$180,$A329,W$114:W$182)</f>
        <v>0</v>
      </c>
      <c r="X329" s="166">
        <f t="shared" ca="1" si="80"/>
        <v>0</v>
      </c>
      <c r="Y329" s="166">
        <f t="shared" ca="1" si="80"/>
        <v>0</v>
      </c>
      <c r="Z329" s="166">
        <f t="shared" ca="1" si="80"/>
        <v>0</v>
      </c>
      <c r="AA329" s="166">
        <f t="shared" ca="1" si="80"/>
        <v>0</v>
      </c>
      <c r="AB329" s="166">
        <f t="shared" ca="1" si="80"/>
        <v>0</v>
      </c>
      <c r="AC329" s="166">
        <f t="shared" ca="1" si="80"/>
        <v>0</v>
      </c>
      <c r="AD329" s="166">
        <f t="shared" ca="1" si="80"/>
        <v>0</v>
      </c>
      <c r="AE329" s="166">
        <f t="shared" ca="1" si="80"/>
        <v>0</v>
      </c>
      <c r="AF329" s="166">
        <f t="shared" ca="1" si="80"/>
        <v>0</v>
      </c>
      <c r="AG329" s="166">
        <f t="shared" ca="1" si="80"/>
        <v>0</v>
      </c>
      <c r="AH329" s="166">
        <f t="shared" ca="1" si="80"/>
        <v>0</v>
      </c>
      <c r="AI329" s="166">
        <f t="shared" ca="1" si="80"/>
        <v>0</v>
      </c>
      <c r="AJ329" s="166">
        <f t="shared" ca="1" si="80"/>
        <v>0</v>
      </c>
      <c r="AK329" s="166">
        <f t="shared" ca="1" si="80"/>
        <v>0</v>
      </c>
      <c r="AL329" s="166">
        <f t="shared" ref="AL329:AL345" ca="1" si="81">SUMIF($C$112:$E$180,$A329,AL$114:AL$182)</f>
        <v>0</v>
      </c>
    </row>
    <row r="330" spans="1:38" s="254" customFormat="1" hidden="1" outlineLevel="1">
      <c r="A330" s="254" t="str">
        <f>'TEIL 1 Zustandsermittlung'!A240</f>
        <v>Endenergie aus Biogas-Mix Deutschland Brennwert</v>
      </c>
      <c r="B330" s="254">
        <f>'TEIL 1 Zustandsermittlung'!B240</f>
        <v>0</v>
      </c>
      <c r="C330" s="254" t="str">
        <f>'TEIL 1 Zustandsermittlung'!C240</f>
        <v>GaBi-Datenbank</v>
      </c>
      <c r="D330" s="165">
        <f>'TEIL 1 Zustandsermittlung'!D240</f>
        <v>1</v>
      </c>
      <c r="E330" s="254" t="str">
        <f>'TEIL 1 Zustandsermittlung'!E240</f>
        <v>Scope 1</v>
      </c>
      <c r="F330" s="255"/>
      <c r="H330" s="166">
        <f t="shared" ca="1" si="79"/>
        <v>0</v>
      </c>
      <c r="I330" s="166">
        <f t="shared" ca="1" si="79"/>
        <v>0</v>
      </c>
      <c r="J330" s="166">
        <f t="shared" ca="1" si="79"/>
        <v>0</v>
      </c>
      <c r="K330" s="166">
        <f t="shared" ca="1" si="79"/>
        <v>0</v>
      </c>
      <c r="L330" s="166">
        <f t="shared" ca="1" si="79"/>
        <v>0</v>
      </c>
      <c r="M330" s="166">
        <f t="shared" ca="1" si="79"/>
        <v>0</v>
      </c>
      <c r="N330" s="166">
        <f t="shared" ca="1" si="79"/>
        <v>0</v>
      </c>
      <c r="O330" s="166">
        <f t="shared" ca="1" si="79"/>
        <v>0</v>
      </c>
      <c r="P330" s="166">
        <f t="shared" ca="1" si="79"/>
        <v>0</v>
      </c>
      <c r="Q330" s="166">
        <f t="shared" ca="1" si="79"/>
        <v>0</v>
      </c>
      <c r="R330" s="166">
        <f t="shared" ca="1" si="79"/>
        <v>0</v>
      </c>
      <c r="S330" s="166">
        <f t="shared" ca="1" si="79"/>
        <v>0</v>
      </c>
      <c r="T330" s="166">
        <f t="shared" ca="1" si="79"/>
        <v>0</v>
      </c>
      <c r="U330" s="166">
        <f t="shared" ca="1" si="79"/>
        <v>0</v>
      </c>
      <c r="V330" s="166">
        <f t="shared" ca="1" si="79"/>
        <v>0</v>
      </c>
      <c r="W330" s="166">
        <f t="shared" ca="1" si="80"/>
        <v>0</v>
      </c>
      <c r="X330" s="166">
        <f t="shared" ca="1" si="80"/>
        <v>0</v>
      </c>
      <c r="Y330" s="166">
        <f t="shared" ca="1" si="80"/>
        <v>0</v>
      </c>
      <c r="Z330" s="166">
        <f t="shared" ca="1" si="80"/>
        <v>0</v>
      </c>
      <c r="AA330" s="166">
        <f t="shared" ca="1" si="80"/>
        <v>0</v>
      </c>
      <c r="AB330" s="166">
        <f t="shared" ca="1" si="80"/>
        <v>0</v>
      </c>
      <c r="AC330" s="166">
        <f t="shared" ca="1" si="80"/>
        <v>0</v>
      </c>
      <c r="AD330" s="166">
        <f t="shared" ca="1" si="80"/>
        <v>0</v>
      </c>
      <c r="AE330" s="166">
        <f t="shared" ca="1" si="80"/>
        <v>0</v>
      </c>
      <c r="AF330" s="166">
        <f t="shared" ca="1" si="80"/>
        <v>0</v>
      </c>
      <c r="AG330" s="166">
        <f t="shared" ca="1" si="80"/>
        <v>0</v>
      </c>
      <c r="AH330" s="166">
        <f t="shared" ca="1" si="80"/>
        <v>0</v>
      </c>
      <c r="AI330" s="166">
        <f t="shared" ca="1" si="80"/>
        <v>0</v>
      </c>
      <c r="AJ330" s="166">
        <f t="shared" ca="1" si="80"/>
        <v>0</v>
      </c>
      <c r="AK330" s="166">
        <f t="shared" ca="1" si="80"/>
        <v>0</v>
      </c>
      <c r="AL330" s="166">
        <f t="shared" ca="1" si="81"/>
        <v>0</v>
      </c>
    </row>
    <row r="331" spans="1:38" s="254" customFormat="1" hidden="1" outlineLevel="1">
      <c r="A331" s="254" t="str">
        <f>'TEIL 1 Zustandsermittlung'!A241</f>
        <v>Endenergie aus Biogas-Mix Deutschland Niedertemperatur</v>
      </c>
      <c r="B331" s="254">
        <f>'TEIL 1 Zustandsermittlung'!B241</f>
        <v>0</v>
      </c>
      <c r="C331" s="254" t="str">
        <f>'TEIL 1 Zustandsermittlung'!C241</f>
        <v>GaBi-Datenbank</v>
      </c>
      <c r="D331" s="165">
        <f>'TEIL 1 Zustandsermittlung'!D241</f>
        <v>1</v>
      </c>
      <c r="E331" s="254" t="str">
        <f>'TEIL 1 Zustandsermittlung'!E241</f>
        <v>Scope 1</v>
      </c>
      <c r="F331" s="255"/>
      <c r="H331" s="166">
        <f t="shared" ca="1" si="79"/>
        <v>0</v>
      </c>
      <c r="I331" s="166">
        <f t="shared" ca="1" si="79"/>
        <v>0</v>
      </c>
      <c r="J331" s="166">
        <f t="shared" ca="1" si="79"/>
        <v>0</v>
      </c>
      <c r="K331" s="166">
        <f t="shared" ca="1" si="79"/>
        <v>0</v>
      </c>
      <c r="L331" s="166">
        <f t="shared" ca="1" si="79"/>
        <v>0</v>
      </c>
      <c r="M331" s="166">
        <f t="shared" ca="1" si="79"/>
        <v>0</v>
      </c>
      <c r="N331" s="166">
        <f t="shared" ca="1" si="79"/>
        <v>0</v>
      </c>
      <c r="O331" s="166">
        <f t="shared" ca="1" si="79"/>
        <v>0</v>
      </c>
      <c r="P331" s="166">
        <f t="shared" ca="1" si="79"/>
        <v>0</v>
      </c>
      <c r="Q331" s="166">
        <f t="shared" ca="1" si="79"/>
        <v>0</v>
      </c>
      <c r="R331" s="166">
        <f t="shared" ca="1" si="79"/>
        <v>0</v>
      </c>
      <c r="S331" s="166">
        <f t="shared" ca="1" si="79"/>
        <v>0</v>
      </c>
      <c r="T331" s="166">
        <f t="shared" ca="1" si="79"/>
        <v>0</v>
      </c>
      <c r="U331" s="166">
        <f t="shared" ca="1" si="79"/>
        <v>0</v>
      </c>
      <c r="V331" s="166">
        <f t="shared" ca="1" si="79"/>
        <v>0</v>
      </c>
      <c r="W331" s="166">
        <f t="shared" ca="1" si="80"/>
        <v>0</v>
      </c>
      <c r="X331" s="166">
        <f t="shared" ca="1" si="80"/>
        <v>0</v>
      </c>
      <c r="Y331" s="166">
        <f t="shared" ca="1" si="80"/>
        <v>0</v>
      </c>
      <c r="Z331" s="166">
        <f t="shared" ca="1" si="80"/>
        <v>0</v>
      </c>
      <c r="AA331" s="166">
        <f t="shared" ca="1" si="80"/>
        <v>0</v>
      </c>
      <c r="AB331" s="166">
        <f t="shared" ca="1" si="80"/>
        <v>0</v>
      </c>
      <c r="AC331" s="166">
        <f t="shared" ca="1" si="80"/>
        <v>0</v>
      </c>
      <c r="AD331" s="166">
        <f t="shared" ca="1" si="80"/>
        <v>0</v>
      </c>
      <c r="AE331" s="166">
        <f t="shared" ca="1" si="80"/>
        <v>0</v>
      </c>
      <c r="AF331" s="166">
        <f t="shared" ca="1" si="80"/>
        <v>0</v>
      </c>
      <c r="AG331" s="166">
        <f t="shared" ca="1" si="80"/>
        <v>0</v>
      </c>
      <c r="AH331" s="166">
        <f t="shared" ca="1" si="80"/>
        <v>0</v>
      </c>
      <c r="AI331" s="166">
        <f t="shared" ca="1" si="80"/>
        <v>0</v>
      </c>
      <c r="AJ331" s="166">
        <f t="shared" ca="1" si="80"/>
        <v>0</v>
      </c>
      <c r="AK331" s="166">
        <f t="shared" ca="1" si="80"/>
        <v>0</v>
      </c>
      <c r="AL331" s="166">
        <f t="shared" ca="1" si="81"/>
        <v>0</v>
      </c>
    </row>
    <row r="332" spans="1:38" s="254" customFormat="1" hidden="1" outlineLevel="1">
      <c r="A332" s="254" t="str">
        <f>'TEIL 1 Zustandsermittlung'!A242</f>
        <v>Endenergie aus Gas Brennwert</v>
      </c>
      <c r="B332" s="254">
        <f>'TEIL 1 Zustandsermittlung'!B242</f>
        <v>0.23899999999999999</v>
      </c>
      <c r="C332" s="254" t="str">
        <f>'TEIL 1 Zustandsermittlung'!C242</f>
        <v>ÖGNI v2020</v>
      </c>
      <c r="D332" s="165">
        <f>'TEIL 1 Zustandsermittlung'!D242</f>
        <v>0</v>
      </c>
      <c r="E332" s="254" t="str">
        <f>'TEIL 1 Zustandsermittlung'!E242</f>
        <v>Scope 1</v>
      </c>
      <c r="F332" s="255"/>
      <c r="H332" s="166">
        <f t="shared" ca="1" si="79"/>
        <v>0</v>
      </c>
      <c r="I332" s="166">
        <f t="shared" ca="1" si="79"/>
        <v>0</v>
      </c>
      <c r="J332" s="166">
        <f t="shared" ca="1" si="79"/>
        <v>0</v>
      </c>
      <c r="K332" s="166">
        <f t="shared" ca="1" si="79"/>
        <v>0</v>
      </c>
      <c r="L332" s="166">
        <f t="shared" ca="1" si="79"/>
        <v>0</v>
      </c>
      <c r="M332" s="166">
        <f t="shared" ca="1" si="79"/>
        <v>0</v>
      </c>
      <c r="N332" s="166">
        <f t="shared" ca="1" si="79"/>
        <v>0</v>
      </c>
      <c r="O332" s="166">
        <f t="shared" ca="1" si="79"/>
        <v>0</v>
      </c>
      <c r="P332" s="166">
        <f t="shared" ca="1" si="79"/>
        <v>0</v>
      </c>
      <c r="Q332" s="166">
        <f t="shared" ca="1" si="79"/>
        <v>0</v>
      </c>
      <c r="R332" s="166">
        <f t="shared" ca="1" si="79"/>
        <v>0</v>
      </c>
      <c r="S332" s="166">
        <f t="shared" ca="1" si="79"/>
        <v>0</v>
      </c>
      <c r="T332" s="166">
        <f t="shared" ca="1" si="79"/>
        <v>0</v>
      </c>
      <c r="U332" s="166">
        <f t="shared" ca="1" si="79"/>
        <v>0</v>
      </c>
      <c r="V332" s="166">
        <f t="shared" ca="1" si="79"/>
        <v>0</v>
      </c>
      <c r="W332" s="166">
        <f t="shared" ca="1" si="80"/>
        <v>0</v>
      </c>
      <c r="X332" s="166">
        <f t="shared" ca="1" si="80"/>
        <v>0</v>
      </c>
      <c r="Y332" s="166">
        <f t="shared" ca="1" si="80"/>
        <v>0</v>
      </c>
      <c r="Z332" s="166">
        <f t="shared" ca="1" si="80"/>
        <v>0</v>
      </c>
      <c r="AA332" s="166">
        <f t="shared" ca="1" si="80"/>
        <v>0</v>
      </c>
      <c r="AB332" s="166">
        <f t="shared" ca="1" si="80"/>
        <v>0</v>
      </c>
      <c r="AC332" s="166">
        <f t="shared" ca="1" si="80"/>
        <v>0</v>
      </c>
      <c r="AD332" s="166">
        <f t="shared" ca="1" si="80"/>
        <v>0</v>
      </c>
      <c r="AE332" s="166">
        <f t="shared" ca="1" si="80"/>
        <v>0</v>
      </c>
      <c r="AF332" s="166">
        <f t="shared" ca="1" si="80"/>
        <v>0</v>
      </c>
      <c r="AG332" s="166">
        <f t="shared" ca="1" si="80"/>
        <v>0</v>
      </c>
      <c r="AH332" s="166">
        <f t="shared" ca="1" si="80"/>
        <v>0</v>
      </c>
      <c r="AI332" s="166">
        <f t="shared" ca="1" si="80"/>
        <v>0</v>
      </c>
      <c r="AJ332" s="166">
        <f t="shared" ca="1" si="80"/>
        <v>0</v>
      </c>
      <c r="AK332" s="166">
        <f t="shared" ca="1" si="80"/>
        <v>0</v>
      </c>
      <c r="AL332" s="166">
        <f t="shared" ca="1" si="81"/>
        <v>0</v>
      </c>
    </row>
    <row r="333" spans="1:38" s="254" customFormat="1" hidden="1" outlineLevel="1">
      <c r="A333" s="254" t="str">
        <f>'TEIL 1 Zustandsermittlung'!A243</f>
        <v>Endenergie aus Gas Niedertemperatur</v>
      </c>
      <c r="B333" s="254">
        <f>'TEIL 1 Zustandsermittlung'!B243</f>
        <v>0.23899999999999999</v>
      </c>
      <c r="C333" s="254" t="str">
        <f>'TEIL 1 Zustandsermittlung'!C243</f>
        <v>ÖGNI v2020</v>
      </c>
      <c r="D333" s="165">
        <f>'TEIL 1 Zustandsermittlung'!D243</f>
        <v>0</v>
      </c>
      <c r="E333" s="254" t="str">
        <f>'TEIL 1 Zustandsermittlung'!E243</f>
        <v>Scope 1</v>
      </c>
      <c r="F333" s="255"/>
      <c r="H333" s="166">
        <f t="shared" ca="1" si="79"/>
        <v>0</v>
      </c>
      <c r="I333" s="166">
        <f t="shared" ca="1" si="79"/>
        <v>0</v>
      </c>
      <c r="J333" s="166">
        <f t="shared" ca="1" si="79"/>
        <v>0</v>
      </c>
      <c r="K333" s="166">
        <f t="shared" ca="1" si="79"/>
        <v>0</v>
      </c>
      <c r="L333" s="166">
        <f t="shared" ca="1" si="79"/>
        <v>0</v>
      </c>
      <c r="M333" s="166">
        <f t="shared" ca="1" si="79"/>
        <v>0</v>
      </c>
      <c r="N333" s="166">
        <f t="shared" ca="1" si="79"/>
        <v>0</v>
      </c>
      <c r="O333" s="166">
        <f t="shared" ca="1" si="79"/>
        <v>0</v>
      </c>
      <c r="P333" s="166">
        <f t="shared" ca="1" si="79"/>
        <v>0</v>
      </c>
      <c r="Q333" s="166">
        <f t="shared" ca="1" si="79"/>
        <v>0</v>
      </c>
      <c r="R333" s="166">
        <f t="shared" ca="1" si="79"/>
        <v>0</v>
      </c>
      <c r="S333" s="166">
        <f t="shared" ca="1" si="79"/>
        <v>0</v>
      </c>
      <c r="T333" s="166">
        <f t="shared" ca="1" si="79"/>
        <v>0</v>
      </c>
      <c r="U333" s="166">
        <f t="shared" ca="1" si="79"/>
        <v>0</v>
      </c>
      <c r="V333" s="166">
        <f t="shared" ca="1" si="79"/>
        <v>0</v>
      </c>
      <c r="W333" s="166">
        <f t="shared" ca="1" si="80"/>
        <v>0</v>
      </c>
      <c r="X333" s="166">
        <f t="shared" ca="1" si="80"/>
        <v>0</v>
      </c>
      <c r="Y333" s="166">
        <f t="shared" ca="1" si="80"/>
        <v>0</v>
      </c>
      <c r="Z333" s="166">
        <f t="shared" ca="1" si="80"/>
        <v>0</v>
      </c>
      <c r="AA333" s="166">
        <f t="shared" ca="1" si="80"/>
        <v>0</v>
      </c>
      <c r="AB333" s="166">
        <f t="shared" ca="1" si="80"/>
        <v>0</v>
      </c>
      <c r="AC333" s="166">
        <f t="shared" ca="1" si="80"/>
        <v>0</v>
      </c>
      <c r="AD333" s="166">
        <f t="shared" ca="1" si="80"/>
        <v>0</v>
      </c>
      <c r="AE333" s="166">
        <f t="shared" ca="1" si="80"/>
        <v>0</v>
      </c>
      <c r="AF333" s="166">
        <f t="shared" ca="1" si="80"/>
        <v>0</v>
      </c>
      <c r="AG333" s="166">
        <f t="shared" ca="1" si="80"/>
        <v>0</v>
      </c>
      <c r="AH333" s="166">
        <f t="shared" ca="1" si="80"/>
        <v>0</v>
      </c>
      <c r="AI333" s="166">
        <f t="shared" ca="1" si="80"/>
        <v>0</v>
      </c>
      <c r="AJ333" s="166">
        <f t="shared" ca="1" si="80"/>
        <v>0</v>
      </c>
      <c r="AK333" s="166">
        <f t="shared" ca="1" si="80"/>
        <v>0</v>
      </c>
      <c r="AL333" s="166">
        <f t="shared" ca="1" si="81"/>
        <v>0</v>
      </c>
    </row>
    <row r="334" spans="1:38" s="254" customFormat="1" hidden="1" outlineLevel="1">
      <c r="A334" s="254" t="str">
        <f>'TEIL 1 Zustandsermittlung'!A244</f>
        <v>Endenergie aus Öl Niedertemperatur und Brennwert</v>
      </c>
      <c r="B334" s="254">
        <f>'TEIL 1 Zustandsermittlung'!B244</f>
        <v>0.307</v>
      </c>
      <c r="C334" s="254" t="str">
        <f>'TEIL 1 Zustandsermittlung'!C244</f>
        <v>ÖGNI v2020</v>
      </c>
      <c r="D334" s="165">
        <f>'TEIL 1 Zustandsermittlung'!D244</f>
        <v>0</v>
      </c>
      <c r="E334" s="254" t="str">
        <f>'TEIL 1 Zustandsermittlung'!E244</f>
        <v>Scope 1</v>
      </c>
      <c r="F334" s="255"/>
      <c r="H334" s="166">
        <f t="shared" ca="1" si="79"/>
        <v>0</v>
      </c>
      <c r="I334" s="166">
        <f t="shared" ca="1" si="79"/>
        <v>0</v>
      </c>
      <c r="J334" s="166">
        <f t="shared" ca="1" si="79"/>
        <v>0</v>
      </c>
      <c r="K334" s="166">
        <f t="shared" ca="1" si="79"/>
        <v>0</v>
      </c>
      <c r="L334" s="166">
        <f t="shared" ca="1" si="79"/>
        <v>0</v>
      </c>
      <c r="M334" s="166">
        <f t="shared" ca="1" si="79"/>
        <v>0</v>
      </c>
      <c r="N334" s="166">
        <f t="shared" ca="1" si="79"/>
        <v>0</v>
      </c>
      <c r="O334" s="166">
        <f t="shared" ca="1" si="79"/>
        <v>0</v>
      </c>
      <c r="P334" s="166">
        <f t="shared" ca="1" si="79"/>
        <v>0</v>
      </c>
      <c r="Q334" s="166">
        <f t="shared" ca="1" si="79"/>
        <v>0</v>
      </c>
      <c r="R334" s="166">
        <f t="shared" ca="1" si="79"/>
        <v>0</v>
      </c>
      <c r="S334" s="166">
        <f t="shared" ca="1" si="79"/>
        <v>0</v>
      </c>
      <c r="T334" s="166">
        <f t="shared" ca="1" si="79"/>
        <v>0</v>
      </c>
      <c r="U334" s="166">
        <f t="shared" ca="1" si="79"/>
        <v>0</v>
      </c>
      <c r="V334" s="166">
        <f t="shared" ca="1" si="79"/>
        <v>0</v>
      </c>
      <c r="W334" s="166">
        <f t="shared" ca="1" si="80"/>
        <v>0</v>
      </c>
      <c r="X334" s="166">
        <f t="shared" ca="1" si="80"/>
        <v>0</v>
      </c>
      <c r="Y334" s="166">
        <f t="shared" ca="1" si="80"/>
        <v>0</v>
      </c>
      <c r="Z334" s="166">
        <f t="shared" ca="1" si="80"/>
        <v>0</v>
      </c>
      <c r="AA334" s="166">
        <f t="shared" ca="1" si="80"/>
        <v>0</v>
      </c>
      <c r="AB334" s="166">
        <f t="shared" ca="1" si="80"/>
        <v>0</v>
      </c>
      <c r="AC334" s="166">
        <f t="shared" ca="1" si="80"/>
        <v>0</v>
      </c>
      <c r="AD334" s="166">
        <f t="shared" ca="1" si="80"/>
        <v>0</v>
      </c>
      <c r="AE334" s="166">
        <f t="shared" ca="1" si="80"/>
        <v>0</v>
      </c>
      <c r="AF334" s="166">
        <f t="shared" ca="1" si="80"/>
        <v>0</v>
      </c>
      <c r="AG334" s="166">
        <f t="shared" ca="1" si="80"/>
        <v>0</v>
      </c>
      <c r="AH334" s="166">
        <f t="shared" ca="1" si="80"/>
        <v>0</v>
      </c>
      <c r="AI334" s="166">
        <f t="shared" ca="1" si="80"/>
        <v>0</v>
      </c>
      <c r="AJ334" s="166">
        <f t="shared" ca="1" si="80"/>
        <v>0</v>
      </c>
      <c r="AK334" s="166">
        <f t="shared" ca="1" si="80"/>
        <v>0</v>
      </c>
      <c r="AL334" s="166">
        <f t="shared" ca="1" si="81"/>
        <v>0</v>
      </c>
    </row>
    <row r="335" spans="1:38" s="254" customFormat="1" hidden="1" outlineLevel="1">
      <c r="A335" s="254" t="str">
        <f>'TEIL 1 Zustandsermittlung'!A245</f>
        <v>Endenergie Fernwärme aus Biogas (100%)</v>
      </c>
      <c r="B335" s="254">
        <f>'TEIL 1 Zustandsermittlung'!B245</f>
        <v>0</v>
      </c>
      <c r="C335" s="254">
        <f>'TEIL 1 Zustandsermittlung'!C245</f>
        <v>0</v>
      </c>
      <c r="D335" s="165">
        <f>'TEIL 1 Zustandsermittlung'!D245</f>
        <v>0</v>
      </c>
      <c r="E335" s="254">
        <f>'TEIL 1 Zustandsermittlung'!E245</f>
        <v>0</v>
      </c>
      <c r="F335" s="255"/>
      <c r="H335" s="166">
        <f t="shared" ca="1" si="79"/>
        <v>0</v>
      </c>
      <c r="I335" s="166">
        <f t="shared" ca="1" si="79"/>
        <v>0</v>
      </c>
      <c r="J335" s="166">
        <f t="shared" ca="1" si="79"/>
        <v>0</v>
      </c>
      <c r="K335" s="166">
        <f t="shared" ca="1" si="79"/>
        <v>0</v>
      </c>
      <c r="L335" s="166">
        <f t="shared" ca="1" si="79"/>
        <v>0</v>
      </c>
      <c r="M335" s="166">
        <f t="shared" ca="1" si="79"/>
        <v>0</v>
      </c>
      <c r="N335" s="166">
        <f t="shared" ca="1" si="79"/>
        <v>0</v>
      </c>
      <c r="O335" s="166">
        <f t="shared" ca="1" si="79"/>
        <v>0</v>
      </c>
      <c r="P335" s="166">
        <f t="shared" ca="1" si="79"/>
        <v>0</v>
      </c>
      <c r="Q335" s="166">
        <f t="shared" ca="1" si="79"/>
        <v>0</v>
      </c>
      <c r="R335" s="166">
        <f t="shared" ca="1" si="79"/>
        <v>0</v>
      </c>
      <c r="S335" s="166">
        <f t="shared" ca="1" si="79"/>
        <v>0</v>
      </c>
      <c r="T335" s="166">
        <f t="shared" ca="1" si="79"/>
        <v>0</v>
      </c>
      <c r="U335" s="166">
        <f t="shared" ca="1" si="79"/>
        <v>0</v>
      </c>
      <c r="V335" s="166">
        <f t="shared" ca="1" si="79"/>
        <v>0</v>
      </c>
      <c r="W335" s="166">
        <f t="shared" ca="1" si="80"/>
        <v>0</v>
      </c>
      <c r="X335" s="166">
        <f t="shared" ca="1" si="80"/>
        <v>0</v>
      </c>
      <c r="Y335" s="166">
        <f t="shared" ca="1" si="80"/>
        <v>0</v>
      </c>
      <c r="Z335" s="166">
        <f t="shared" ca="1" si="80"/>
        <v>0</v>
      </c>
      <c r="AA335" s="166">
        <f t="shared" ca="1" si="80"/>
        <v>0</v>
      </c>
      <c r="AB335" s="166">
        <f t="shared" ca="1" si="80"/>
        <v>0</v>
      </c>
      <c r="AC335" s="166">
        <f t="shared" ca="1" si="80"/>
        <v>0</v>
      </c>
      <c r="AD335" s="166">
        <f t="shared" ca="1" si="80"/>
        <v>0</v>
      </c>
      <c r="AE335" s="166">
        <f t="shared" ca="1" si="80"/>
        <v>0</v>
      </c>
      <c r="AF335" s="166">
        <f t="shared" ca="1" si="80"/>
        <v>0</v>
      </c>
      <c r="AG335" s="166">
        <f t="shared" ca="1" si="80"/>
        <v>0</v>
      </c>
      <c r="AH335" s="166">
        <f t="shared" ca="1" si="80"/>
        <v>0</v>
      </c>
      <c r="AI335" s="166">
        <f t="shared" ca="1" si="80"/>
        <v>0</v>
      </c>
      <c r="AJ335" s="166">
        <f t="shared" ca="1" si="80"/>
        <v>0</v>
      </c>
      <c r="AK335" s="166">
        <f t="shared" ca="1" si="80"/>
        <v>0</v>
      </c>
      <c r="AL335" s="166">
        <f t="shared" ca="1" si="81"/>
        <v>0</v>
      </c>
    </row>
    <row r="336" spans="1:38" s="254" customFormat="1" hidden="1" outlineLevel="1">
      <c r="A336" s="254" t="str">
        <f>'TEIL 1 Zustandsermittlung'!A246</f>
        <v>Endenergie Fernwärme aus Biomasse (fest)</v>
      </c>
      <c r="B336" s="254">
        <f>'TEIL 1 Zustandsermittlung'!B246</f>
        <v>0</v>
      </c>
      <c r="C336" s="254">
        <f>'TEIL 1 Zustandsermittlung'!C246</f>
        <v>0</v>
      </c>
      <c r="D336" s="165">
        <f>'TEIL 1 Zustandsermittlung'!D246</f>
        <v>0</v>
      </c>
      <c r="E336" s="254">
        <f>'TEIL 1 Zustandsermittlung'!E246</f>
        <v>0</v>
      </c>
      <c r="F336" s="255"/>
      <c r="H336" s="166">
        <f t="shared" ca="1" si="79"/>
        <v>0</v>
      </c>
      <c r="I336" s="166">
        <f t="shared" ca="1" si="79"/>
        <v>0</v>
      </c>
      <c r="J336" s="166">
        <f t="shared" ca="1" si="79"/>
        <v>0</v>
      </c>
      <c r="K336" s="166">
        <f t="shared" ca="1" si="79"/>
        <v>0</v>
      </c>
      <c r="L336" s="166">
        <f t="shared" ca="1" si="79"/>
        <v>0</v>
      </c>
      <c r="M336" s="166">
        <f t="shared" ca="1" si="79"/>
        <v>0</v>
      </c>
      <c r="N336" s="166">
        <f t="shared" ca="1" si="79"/>
        <v>0</v>
      </c>
      <c r="O336" s="166">
        <f t="shared" ca="1" si="79"/>
        <v>0</v>
      </c>
      <c r="P336" s="166">
        <f t="shared" ca="1" si="79"/>
        <v>0</v>
      </c>
      <c r="Q336" s="166">
        <f t="shared" ca="1" si="79"/>
        <v>0</v>
      </c>
      <c r="R336" s="166">
        <f t="shared" ca="1" si="79"/>
        <v>0</v>
      </c>
      <c r="S336" s="166">
        <f t="shared" ca="1" si="79"/>
        <v>0</v>
      </c>
      <c r="T336" s="166">
        <f t="shared" ca="1" si="79"/>
        <v>0</v>
      </c>
      <c r="U336" s="166">
        <f t="shared" ca="1" si="79"/>
        <v>0</v>
      </c>
      <c r="V336" s="166">
        <f t="shared" ca="1" si="79"/>
        <v>0</v>
      </c>
      <c r="W336" s="166">
        <f t="shared" ca="1" si="80"/>
        <v>0</v>
      </c>
      <c r="X336" s="166">
        <f t="shared" ca="1" si="80"/>
        <v>0</v>
      </c>
      <c r="Y336" s="166">
        <f t="shared" ca="1" si="80"/>
        <v>0</v>
      </c>
      <c r="Z336" s="166">
        <f t="shared" ca="1" si="80"/>
        <v>0</v>
      </c>
      <c r="AA336" s="166">
        <f t="shared" ca="1" si="80"/>
        <v>0</v>
      </c>
      <c r="AB336" s="166">
        <f t="shared" ca="1" si="80"/>
        <v>0</v>
      </c>
      <c r="AC336" s="166">
        <f t="shared" ca="1" si="80"/>
        <v>0</v>
      </c>
      <c r="AD336" s="166">
        <f t="shared" ca="1" si="80"/>
        <v>0</v>
      </c>
      <c r="AE336" s="166">
        <f t="shared" ca="1" si="80"/>
        <v>0</v>
      </c>
      <c r="AF336" s="166">
        <f t="shared" ca="1" si="80"/>
        <v>0</v>
      </c>
      <c r="AG336" s="166">
        <f t="shared" ca="1" si="80"/>
        <v>0</v>
      </c>
      <c r="AH336" s="166">
        <f t="shared" ca="1" si="80"/>
        <v>0</v>
      </c>
      <c r="AI336" s="166">
        <f t="shared" ca="1" si="80"/>
        <v>0</v>
      </c>
      <c r="AJ336" s="166">
        <f t="shared" ca="1" si="80"/>
        <v>0</v>
      </c>
      <c r="AK336" s="166">
        <f t="shared" ca="1" si="80"/>
        <v>0</v>
      </c>
      <c r="AL336" s="166">
        <f t="shared" ca="1" si="81"/>
        <v>0</v>
      </c>
    </row>
    <row r="337" spans="1:38" s="254" customFormat="1" hidden="1" outlineLevel="1">
      <c r="A337" s="254" t="str">
        <f>'TEIL 1 Zustandsermittlung'!A247</f>
        <v>Endenergie Fernwärme (120-400 kW)</v>
      </c>
      <c r="B337" s="254">
        <f>'TEIL 1 Zustandsermittlung'!B247</f>
        <v>0</v>
      </c>
      <c r="C337" s="254">
        <f>'TEIL 1 Zustandsermittlung'!C247</f>
        <v>0</v>
      </c>
      <c r="D337" s="165">
        <f>'TEIL 1 Zustandsermittlung'!D247</f>
        <v>0</v>
      </c>
      <c r="E337" s="254">
        <f>'TEIL 1 Zustandsermittlung'!E247</f>
        <v>0</v>
      </c>
      <c r="F337" s="255"/>
      <c r="H337" s="166">
        <f t="shared" ca="1" si="79"/>
        <v>0</v>
      </c>
      <c r="I337" s="166">
        <f t="shared" ca="1" si="79"/>
        <v>0</v>
      </c>
      <c r="J337" s="166">
        <f t="shared" ca="1" si="79"/>
        <v>0</v>
      </c>
      <c r="K337" s="166">
        <f t="shared" ca="1" si="79"/>
        <v>0</v>
      </c>
      <c r="L337" s="166">
        <f t="shared" ca="1" si="79"/>
        <v>0</v>
      </c>
      <c r="M337" s="166">
        <f t="shared" ca="1" si="79"/>
        <v>0</v>
      </c>
      <c r="N337" s="166">
        <f t="shared" ca="1" si="79"/>
        <v>0</v>
      </c>
      <c r="O337" s="166">
        <f t="shared" ca="1" si="79"/>
        <v>0</v>
      </c>
      <c r="P337" s="166">
        <f t="shared" ca="1" si="79"/>
        <v>0</v>
      </c>
      <c r="Q337" s="166">
        <f t="shared" ca="1" si="79"/>
        <v>0</v>
      </c>
      <c r="R337" s="166">
        <f t="shared" ca="1" si="79"/>
        <v>0</v>
      </c>
      <c r="S337" s="166">
        <f t="shared" ca="1" si="79"/>
        <v>0</v>
      </c>
      <c r="T337" s="166">
        <f t="shared" ca="1" si="79"/>
        <v>0</v>
      </c>
      <c r="U337" s="166">
        <f t="shared" ca="1" si="79"/>
        <v>0</v>
      </c>
      <c r="V337" s="166">
        <f t="shared" ca="1" si="79"/>
        <v>0</v>
      </c>
      <c r="W337" s="166">
        <f t="shared" ca="1" si="80"/>
        <v>0</v>
      </c>
      <c r="X337" s="166">
        <f t="shared" ca="1" si="80"/>
        <v>0</v>
      </c>
      <c r="Y337" s="166">
        <f t="shared" ca="1" si="80"/>
        <v>0</v>
      </c>
      <c r="Z337" s="166">
        <f t="shared" ca="1" si="80"/>
        <v>0</v>
      </c>
      <c r="AA337" s="166">
        <f t="shared" ca="1" si="80"/>
        <v>0</v>
      </c>
      <c r="AB337" s="166">
        <f t="shared" ca="1" si="80"/>
        <v>0</v>
      </c>
      <c r="AC337" s="166">
        <f t="shared" ca="1" si="80"/>
        <v>0</v>
      </c>
      <c r="AD337" s="166">
        <f t="shared" ca="1" si="80"/>
        <v>0</v>
      </c>
      <c r="AE337" s="166">
        <f t="shared" ca="1" si="80"/>
        <v>0</v>
      </c>
      <c r="AF337" s="166">
        <f t="shared" ca="1" si="80"/>
        <v>0</v>
      </c>
      <c r="AG337" s="166">
        <f t="shared" ca="1" si="80"/>
        <v>0</v>
      </c>
      <c r="AH337" s="166">
        <f t="shared" ca="1" si="80"/>
        <v>0</v>
      </c>
      <c r="AI337" s="166">
        <f t="shared" ca="1" si="80"/>
        <v>0</v>
      </c>
      <c r="AJ337" s="166">
        <f t="shared" ca="1" si="80"/>
        <v>0</v>
      </c>
      <c r="AK337" s="166">
        <f t="shared" ca="1" si="80"/>
        <v>0</v>
      </c>
      <c r="AL337" s="166">
        <f t="shared" ca="1" si="81"/>
        <v>0</v>
      </c>
    </row>
    <row r="338" spans="1:38" s="254" customFormat="1" hidden="1" outlineLevel="1">
      <c r="A338" s="254" t="str">
        <f>'TEIL 1 Zustandsermittlung'!A248</f>
        <v>Endenergie Fernwärme-Mix Österreich</v>
      </c>
      <c r="B338" s="254">
        <f>'TEIL 1 Zustandsermittlung'!B248</f>
        <v>0.26100000000000001</v>
      </c>
      <c r="C338" s="254" t="str">
        <f>'TEIL 1 Zustandsermittlung'!C248</f>
        <v>ÖGNI v2020</v>
      </c>
      <c r="D338" s="165">
        <f>'TEIL 1 Zustandsermittlung'!D248</f>
        <v>0</v>
      </c>
      <c r="E338" s="254">
        <f>'TEIL 1 Zustandsermittlung'!E248</f>
        <v>0</v>
      </c>
      <c r="F338" s="255"/>
      <c r="H338" s="166">
        <f t="shared" ca="1" si="79"/>
        <v>0</v>
      </c>
      <c r="I338" s="166">
        <f t="shared" ca="1" si="79"/>
        <v>0</v>
      </c>
      <c r="J338" s="166">
        <f t="shared" ca="1" si="79"/>
        <v>0</v>
      </c>
      <c r="K338" s="166">
        <f t="shared" ca="1" si="79"/>
        <v>0</v>
      </c>
      <c r="L338" s="166">
        <f t="shared" ca="1" si="79"/>
        <v>0</v>
      </c>
      <c r="M338" s="166">
        <f t="shared" ca="1" si="79"/>
        <v>0</v>
      </c>
      <c r="N338" s="166">
        <f t="shared" ca="1" si="79"/>
        <v>0</v>
      </c>
      <c r="O338" s="166">
        <f t="shared" ca="1" si="79"/>
        <v>0</v>
      </c>
      <c r="P338" s="166">
        <f t="shared" ca="1" si="79"/>
        <v>0</v>
      </c>
      <c r="Q338" s="166">
        <f t="shared" ca="1" si="79"/>
        <v>0</v>
      </c>
      <c r="R338" s="166">
        <f t="shared" ca="1" si="79"/>
        <v>0</v>
      </c>
      <c r="S338" s="166">
        <f t="shared" ca="1" si="79"/>
        <v>0</v>
      </c>
      <c r="T338" s="166">
        <f t="shared" ca="1" si="79"/>
        <v>0</v>
      </c>
      <c r="U338" s="166">
        <f t="shared" ca="1" si="79"/>
        <v>0</v>
      </c>
      <c r="V338" s="166">
        <f t="shared" ca="1" si="79"/>
        <v>0</v>
      </c>
      <c r="W338" s="166">
        <f t="shared" ca="1" si="80"/>
        <v>0</v>
      </c>
      <c r="X338" s="166">
        <f t="shared" ca="1" si="80"/>
        <v>0</v>
      </c>
      <c r="Y338" s="166">
        <f t="shared" ca="1" si="80"/>
        <v>0</v>
      </c>
      <c r="Z338" s="166">
        <f t="shared" ca="1" si="80"/>
        <v>0</v>
      </c>
      <c r="AA338" s="166">
        <f t="shared" ca="1" si="80"/>
        <v>0</v>
      </c>
      <c r="AB338" s="166">
        <f t="shared" ca="1" si="80"/>
        <v>0</v>
      </c>
      <c r="AC338" s="166">
        <f t="shared" ca="1" si="80"/>
        <v>0</v>
      </c>
      <c r="AD338" s="166">
        <f t="shared" ca="1" si="80"/>
        <v>0</v>
      </c>
      <c r="AE338" s="166">
        <f t="shared" ca="1" si="80"/>
        <v>0</v>
      </c>
      <c r="AF338" s="166">
        <f t="shared" ca="1" si="80"/>
        <v>0</v>
      </c>
      <c r="AG338" s="166">
        <f t="shared" ca="1" si="80"/>
        <v>0</v>
      </c>
      <c r="AH338" s="166">
        <f t="shared" ca="1" si="80"/>
        <v>0</v>
      </c>
      <c r="AI338" s="166">
        <f t="shared" ca="1" si="80"/>
        <v>0</v>
      </c>
      <c r="AJ338" s="166">
        <f t="shared" ca="1" si="80"/>
        <v>0</v>
      </c>
      <c r="AK338" s="166">
        <f t="shared" ca="1" si="80"/>
        <v>0</v>
      </c>
      <c r="AL338" s="166">
        <f t="shared" ca="1" si="81"/>
        <v>0</v>
      </c>
    </row>
    <row r="339" spans="1:38" s="254" customFormat="1" hidden="1" outlineLevel="1">
      <c r="A339" s="254" t="str">
        <f>'TEIL 1 Zustandsermittlung'!A249</f>
        <v>Nah-/Fernwärme 1 (anbieterspezifisch)</v>
      </c>
      <c r="B339" s="254" t="str">
        <f>'TEIL 1 Zustandsermittlung'!B249</f>
        <v/>
      </c>
      <c r="C339" s="254" t="str">
        <f>'TEIL 1 Zustandsermittlung'!C249</f>
        <v/>
      </c>
      <c r="D339" s="165">
        <f>'TEIL 1 Zustandsermittlung'!D249</f>
        <v>0</v>
      </c>
      <c r="E339" s="254" t="str">
        <f>'TEIL 1 Zustandsermittlung'!E249</f>
        <v>Scope 2</v>
      </c>
      <c r="F339" s="255"/>
      <c r="H339" s="166">
        <f t="shared" ca="1" si="79"/>
        <v>0</v>
      </c>
      <c r="I339" s="166">
        <f t="shared" ca="1" si="79"/>
        <v>0</v>
      </c>
      <c r="J339" s="166">
        <f t="shared" ca="1" si="79"/>
        <v>0</v>
      </c>
      <c r="K339" s="166">
        <f t="shared" ca="1" si="79"/>
        <v>0</v>
      </c>
      <c r="L339" s="166">
        <f t="shared" ca="1" si="79"/>
        <v>0</v>
      </c>
      <c r="M339" s="166">
        <f t="shared" ca="1" si="79"/>
        <v>0</v>
      </c>
      <c r="N339" s="166">
        <f t="shared" ca="1" si="79"/>
        <v>0</v>
      </c>
      <c r="O339" s="166">
        <f t="shared" ca="1" si="79"/>
        <v>0</v>
      </c>
      <c r="P339" s="166">
        <f t="shared" ca="1" si="79"/>
        <v>0</v>
      </c>
      <c r="Q339" s="166">
        <f t="shared" ca="1" si="79"/>
        <v>0</v>
      </c>
      <c r="R339" s="166">
        <f t="shared" ca="1" si="79"/>
        <v>0</v>
      </c>
      <c r="S339" s="166">
        <f t="shared" ca="1" si="79"/>
        <v>0</v>
      </c>
      <c r="T339" s="166">
        <f t="shared" ca="1" si="79"/>
        <v>0</v>
      </c>
      <c r="U339" s="166">
        <f t="shared" ca="1" si="79"/>
        <v>0</v>
      </c>
      <c r="V339" s="166">
        <f t="shared" ca="1" si="79"/>
        <v>0</v>
      </c>
      <c r="W339" s="166">
        <f t="shared" ca="1" si="80"/>
        <v>0</v>
      </c>
      <c r="X339" s="166">
        <f t="shared" ca="1" si="80"/>
        <v>0</v>
      </c>
      <c r="Y339" s="166">
        <f t="shared" ca="1" si="80"/>
        <v>0</v>
      </c>
      <c r="Z339" s="166">
        <f t="shared" ca="1" si="80"/>
        <v>0</v>
      </c>
      <c r="AA339" s="166">
        <f t="shared" ca="1" si="80"/>
        <v>0</v>
      </c>
      <c r="AB339" s="166">
        <f t="shared" ca="1" si="80"/>
        <v>0</v>
      </c>
      <c r="AC339" s="166">
        <f t="shared" ca="1" si="80"/>
        <v>0</v>
      </c>
      <c r="AD339" s="166">
        <f t="shared" ca="1" si="80"/>
        <v>0</v>
      </c>
      <c r="AE339" s="166">
        <f t="shared" ca="1" si="80"/>
        <v>0</v>
      </c>
      <c r="AF339" s="166">
        <f t="shared" ca="1" si="80"/>
        <v>0</v>
      </c>
      <c r="AG339" s="166">
        <f t="shared" ca="1" si="80"/>
        <v>0</v>
      </c>
      <c r="AH339" s="166">
        <f t="shared" ca="1" si="80"/>
        <v>0</v>
      </c>
      <c r="AI339" s="166">
        <f t="shared" ca="1" si="80"/>
        <v>0</v>
      </c>
      <c r="AJ339" s="166">
        <f t="shared" ca="1" si="80"/>
        <v>0</v>
      </c>
      <c r="AK339" s="166">
        <f t="shared" ca="1" si="80"/>
        <v>0</v>
      </c>
      <c r="AL339" s="166">
        <f t="shared" ca="1" si="81"/>
        <v>0</v>
      </c>
    </row>
    <row r="340" spans="1:38" s="254" customFormat="1" hidden="1" outlineLevel="1">
      <c r="A340" s="254" t="str">
        <f>'TEIL 1 Zustandsermittlung'!A250</f>
        <v>Nah-/Fernwärme 2 (anbieterspezifisch)</v>
      </c>
      <c r="B340" s="254" t="str">
        <f>'TEIL 1 Zustandsermittlung'!B250</f>
        <v/>
      </c>
      <c r="C340" s="254" t="str">
        <f>'TEIL 1 Zustandsermittlung'!C250</f>
        <v/>
      </c>
      <c r="D340" s="165">
        <f>'TEIL 1 Zustandsermittlung'!D250</f>
        <v>0</v>
      </c>
      <c r="E340" s="254" t="str">
        <f>'TEIL 1 Zustandsermittlung'!E250</f>
        <v>Scope 2</v>
      </c>
      <c r="F340" s="255"/>
      <c r="H340" s="166">
        <f t="shared" ca="1" si="79"/>
        <v>0</v>
      </c>
      <c r="I340" s="166">
        <f t="shared" ca="1" si="79"/>
        <v>0</v>
      </c>
      <c r="J340" s="166">
        <f t="shared" ca="1" si="79"/>
        <v>0</v>
      </c>
      <c r="K340" s="166">
        <f t="shared" ca="1" si="79"/>
        <v>0</v>
      </c>
      <c r="L340" s="166">
        <f t="shared" ca="1" si="79"/>
        <v>0</v>
      </c>
      <c r="M340" s="166">
        <f t="shared" ca="1" si="79"/>
        <v>0</v>
      </c>
      <c r="N340" s="166">
        <f t="shared" ca="1" si="79"/>
        <v>0</v>
      </c>
      <c r="O340" s="166">
        <f t="shared" ca="1" si="79"/>
        <v>0</v>
      </c>
      <c r="P340" s="166">
        <f t="shared" ca="1" si="79"/>
        <v>0</v>
      </c>
      <c r="Q340" s="166">
        <f t="shared" ca="1" si="79"/>
        <v>0</v>
      </c>
      <c r="R340" s="166">
        <f t="shared" ca="1" si="79"/>
        <v>0</v>
      </c>
      <c r="S340" s="166">
        <f t="shared" ca="1" si="79"/>
        <v>0</v>
      </c>
      <c r="T340" s="166">
        <f t="shared" ca="1" si="79"/>
        <v>0</v>
      </c>
      <c r="U340" s="166">
        <f t="shared" ca="1" si="79"/>
        <v>0</v>
      </c>
      <c r="V340" s="166">
        <f t="shared" ca="1" si="79"/>
        <v>0</v>
      </c>
      <c r="W340" s="166">
        <f t="shared" ca="1" si="80"/>
        <v>0</v>
      </c>
      <c r="X340" s="166">
        <f t="shared" ca="1" si="80"/>
        <v>0</v>
      </c>
      <c r="Y340" s="166">
        <f t="shared" ca="1" si="80"/>
        <v>0</v>
      </c>
      <c r="Z340" s="166">
        <f t="shared" ca="1" si="80"/>
        <v>0</v>
      </c>
      <c r="AA340" s="166">
        <f t="shared" ca="1" si="80"/>
        <v>0</v>
      </c>
      <c r="AB340" s="166">
        <f t="shared" ca="1" si="80"/>
        <v>0</v>
      </c>
      <c r="AC340" s="166">
        <f t="shared" ca="1" si="80"/>
        <v>0</v>
      </c>
      <c r="AD340" s="166">
        <f t="shared" ca="1" si="80"/>
        <v>0</v>
      </c>
      <c r="AE340" s="166">
        <f t="shared" ca="1" si="80"/>
        <v>0</v>
      </c>
      <c r="AF340" s="166">
        <f t="shared" ca="1" si="80"/>
        <v>0</v>
      </c>
      <c r="AG340" s="166">
        <f t="shared" ca="1" si="80"/>
        <v>0</v>
      </c>
      <c r="AH340" s="166">
        <f t="shared" ca="1" si="80"/>
        <v>0</v>
      </c>
      <c r="AI340" s="166">
        <f t="shared" ca="1" si="80"/>
        <v>0</v>
      </c>
      <c r="AJ340" s="166">
        <f t="shared" ca="1" si="80"/>
        <v>0</v>
      </c>
      <c r="AK340" s="166">
        <f t="shared" ca="1" si="80"/>
        <v>0</v>
      </c>
      <c r="AL340" s="166">
        <f t="shared" ca="1" si="81"/>
        <v>0</v>
      </c>
    </row>
    <row r="341" spans="1:38" s="254" customFormat="1" hidden="1" outlineLevel="1">
      <c r="A341" s="254" t="str">
        <f>'TEIL 1 Zustandsermittlung'!A251</f>
        <v>Nah-/Fernwärme 3 (anbieterspezifisch)</v>
      </c>
      <c r="B341" s="254" t="str">
        <f>'TEIL 1 Zustandsermittlung'!B251</f>
        <v/>
      </c>
      <c r="C341" s="254" t="str">
        <f>'TEIL 1 Zustandsermittlung'!C251</f>
        <v/>
      </c>
      <c r="D341" s="165">
        <f>'TEIL 1 Zustandsermittlung'!D251</f>
        <v>0</v>
      </c>
      <c r="E341" s="254" t="str">
        <f>'TEIL 1 Zustandsermittlung'!E251</f>
        <v>Scope 2</v>
      </c>
      <c r="F341" s="255"/>
      <c r="H341" s="166">
        <f t="shared" ca="1" si="79"/>
        <v>0</v>
      </c>
      <c r="I341" s="166">
        <f t="shared" ca="1" si="79"/>
        <v>0</v>
      </c>
      <c r="J341" s="166">
        <f t="shared" ca="1" si="79"/>
        <v>0</v>
      </c>
      <c r="K341" s="166">
        <f t="shared" ca="1" si="79"/>
        <v>0</v>
      </c>
      <c r="L341" s="166">
        <f t="shared" ca="1" si="79"/>
        <v>0</v>
      </c>
      <c r="M341" s="166">
        <f t="shared" ca="1" si="79"/>
        <v>0</v>
      </c>
      <c r="N341" s="166">
        <f t="shared" ca="1" si="79"/>
        <v>0</v>
      </c>
      <c r="O341" s="166">
        <f t="shared" ca="1" si="79"/>
        <v>0</v>
      </c>
      <c r="P341" s="166">
        <f t="shared" ca="1" si="79"/>
        <v>0</v>
      </c>
      <c r="Q341" s="166">
        <f t="shared" ca="1" si="79"/>
        <v>0</v>
      </c>
      <c r="R341" s="166">
        <f t="shared" ca="1" si="79"/>
        <v>0</v>
      </c>
      <c r="S341" s="166">
        <f t="shared" ca="1" si="79"/>
        <v>0</v>
      </c>
      <c r="T341" s="166">
        <f t="shared" ca="1" si="79"/>
        <v>0</v>
      </c>
      <c r="U341" s="166">
        <f t="shared" ca="1" si="79"/>
        <v>0</v>
      </c>
      <c r="V341" s="166">
        <f t="shared" ca="1" si="79"/>
        <v>0</v>
      </c>
      <c r="W341" s="166">
        <f t="shared" ca="1" si="80"/>
        <v>0</v>
      </c>
      <c r="X341" s="166">
        <f t="shared" ca="1" si="80"/>
        <v>0</v>
      </c>
      <c r="Y341" s="166">
        <f t="shared" ca="1" si="80"/>
        <v>0</v>
      </c>
      <c r="Z341" s="166">
        <f t="shared" ca="1" si="80"/>
        <v>0</v>
      </c>
      <c r="AA341" s="166">
        <f t="shared" ca="1" si="80"/>
        <v>0</v>
      </c>
      <c r="AB341" s="166">
        <f t="shared" ca="1" si="80"/>
        <v>0</v>
      </c>
      <c r="AC341" s="166">
        <f t="shared" ca="1" si="80"/>
        <v>0</v>
      </c>
      <c r="AD341" s="166">
        <f t="shared" ca="1" si="80"/>
        <v>0</v>
      </c>
      <c r="AE341" s="166">
        <f t="shared" ca="1" si="80"/>
        <v>0</v>
      </c>
      <c r="AF341" s="166">
        <f t="shared" ca="1" si="80"/>
        <v>0</v>
      </c>
      <c r="AG341" s="166">
        <f t="shared" ca="1" si="80"/>
        <v>0</v>
      </c>
      <c r="AH341" s="166">
        <f t="shared" ca="1" si="80"/>
        <v>0</v>
      </c>
      <c r="AI341" s="166">
        <f t="shared" ca="1" si="80"/>
        <v>0</v>
      </c>
      <c r="AJ341" s="166">
        <f t="shared" ca="1" si="80"/>
        <v>0</v>
      </c>
      <c r="AK341" s="166">
        <f t="shared" ca="1" si="80"/>
        <v>0</v>
      </c>
      <c r="AL341" s="166">
        <f t="shared" ca="1" si="81"/>
        <v>0</v>
      </c>
    </row>
    <row r="342" spans="1:38" s="254" customFormat="1" hidden="1" outlineLevel="1">
      <c r="A342" s="254" t="str">
        <f>'TEIL 1 Zustandsermittlung'!A252</f>
        <v>Wärme-Mix Deutschland (Quelle DGNB, 2018)</v>
      </c>
      <c r="B342" s="254">
        <f>'TEIL 1 Zustandsermittlung'!B252</f>
        <v>0</v>
      </c>
      <c r="C342" s="254">
        <f>'TEIL 1 Zustandsermittlung'!C252</f>
        <v>0</v>
      </c>
      <c r="D342" s="165">
        <f>'TEIL 1 Zustandsermittlung'!D252</f>
        <v>0</v>
      </c>
      <c r="E342" s="254">
        <f>'TEIL 1 Zustandsermittlung'!E252</f>
        <v>0</v>
      </c>
      <c r="F342" s="255"/>
      <c r="H342" s="166">
        <f t="shared" ca="1" si="79"/>
        <v>0</v>
      </c>
      <c r="I342" s="166">
        <f t="shared" ca="1" si="79"/>
        <v>0</v>
      </c>
      <c r="J342" s="166">
        <f t="shared" ca="1" si="79"/>
        <v>0</v>
      </c>
      <c r="K342" s="166">
        <f t="shared" ca="1" si="79"/>
        <v>0</v>
      </c>
      <c r="L342" s="166">
        <f t="shared" ca="1" si="79"/>
        <v>0</v>
      </c>
      <c r="M342" s="166">
        <f t="shared" ca="1" si="79"/>
        <v>0</v>
      </c>
      <c r="N342" s="166">
        <f t="shared" ca="1" si="79"/>
        <v>0</v>
      </c>
      <c r="O342" s="166">
        <f t="shared" ca="1" si="79"/>
        <v>0</v>
      </c>
      <c r="P342" s="166">
        <f t="shared" ca="1" si="79"/>
        <v>0</v>
      </c>
      <c r="Q342" s="166">
        <f t="shared" ca="1" si="79"/>
        <v>0</v>
      </c>
      <c r="R342" s="166">
        <f t="shared" ca="1" si="79"/>
        <v>0</v>
      </c>
      <c r="S342" s="166">
        <f t="shared" ca="1" si="79"/>
        <v>0</v>
      </c>
      <c r="T342" s="166">
        <f t="shared" ca="1" si="79"/>
        <v>0</v>
      </c>
      <c r="U342" s="166">
        <f t="shared" ca="1" si="79"/>
        <v>0</v>
      </c>
      <c r="V342" s="166">
        <f t="shared" ca="1" si="79"/>
        <v>0</v>
      </c>
      <c r="W342" s="166">
        <f t="shared" ca="1" si="80"/>
        <v>0</v>
      </c>
      <c r="X342" s="166">
        <f t="shared" ca="1" si="80"/>
        <v>0</v>
      </c>
      <c r="Y342" s="166">
        <f t="shared" ca="1" si="80"/>
        <v>0</v>
      </c>
      <c r="Z342" s="166">
        <f t="shared" ca="1" si="80"/>
        <v>0</v>
      </c>
      <c r="AA342" s="166">
        <f t="shared" ca="1" si="80"/>
        <v>0</v>
      </c>
      <c r="AB342" s="166">
        <f t="shared" ca="1" si="80"/>
        <v>0</v>
      </c>
      <c r="AC342" s="166">
        <f t="shared" ca="1" si="80"/>
        <v>0</v>
      </c>
      <c r="AD342" s="166">
        <f t="shared" ca="1" si="80"/>
        <v>0</v>
      </c>
      <c r="AE342" s="166">
        <f t="shared" ca="1" si="80"/>
        <v>0</v>
      </c>
      <c r="AF342" s="166">
        <f t="shared" ca="1" si="80"/>
        <v>0</v>
      </c>
      <c r="AG342" s="166">
        <f t="shared" ca="1" si="80"/>
        <v>0</v>
      </c>
      <c r="AH342" s="166">
        <f t="shared" ca="1" si="80"/>
        <v>0</v>
      </c>
      <c r="AI342" s="166">
        <f t="shared" ca="1" si="80"/>
        <v>0</v>
      </c>
      <c r="AJ342" s="166">
        <f t="shared" ca="1" si="80"/>
        <v>0</v>
      </c>
      <c r="AK342" s="166">
        <f t="shared" ca="1" si="80"/>
        <v>0</v>
      </c>
      <c r="AL342" s="166">
        <f t="shared" ca="1" si="81"/>
        <v>0</v>
      </c>
    </row>
    <row r="343" spans="1:38" s="254" customFormat="1" hidden="1" outlineLevel="1">
      <c r="A343" s="254" t="str">
        <f>'TEIL 1 Zustandsermittlung'!A253</f>
        <v>Nah-/Fernkälte 1 (anbieterspezifisch)</v>
      </c>
      <c r="B343" s="254" t="str">
        <f>'TEIL 1 Zustandsermittlung'!B253</f>
        <v/>
      </c>
      <c r="C343" s="254" t="str">
        <f>'TEIL 1 Zustandsermittlung'!C253</f>
        <v/>
      </c>
      <c r="D343" s="165">
        <f>'TEIL 1 Zustandsermittlung'!D253</f>
        <v>0</v>
      </c>
      <c r="E343" s="254" t="str">
        <f>'TEIL 1 Zustandsermittlung'!E253</f>
        <v>Scope 2</v>
      </c>
      <c r="F343" s="255"/>
      <c r="H343" s="166">
        <f t="shared" ca="1" si="79"/>
        <v>0</v>
      </c>
      <c r="I343" s="166">
        <f t="shared" ca="1" si="79"/>
        <v>0</v>
      </c>
      <c r="J343" s="166">
        <f t="shared" ca="1" si="79"/>
        <v>0</v>
      </c>
      <c r="K343" s="166">
        <f t="shared" ca="1" si="79"/>
        <v>0</v>
      </c>
      <c r="L343" s="166">
        <f t="shared" ca="1" si="79"/>
        <v>0</v>
      </c>
      <c r="M343" s="166">
        <f t="shared" ca="1" si="79"/>
        <v>0</v>
      </c>
      <c r="N343" s="166">
        <f t="shared" ca="1" si="79"/>
        <v>0</v>
      </c>
      <c r="O343" s="166">
        <f t="shared" ca="1" si="79"/>
        <v>0</v>
      </c>
      <c r="P343" s="166">
        <f t="shared" ca="1" si="79"/>
        <v>0</v>
      </c>
      <c r="Q343" s="166">
        <f t="shared" ca="1" si="79"/>
        <v>0</v>
      </c>
      <c r="R343" s="166">
        <f t="shared" ca="1" si="79"/>
        <v>0</v>
      </c>
      <c r="S343" s="166">
        <f t="shared" ca="1" si="79"/>
        <v>0</v>
      </c>
      <c r="T343" s="166">
        <f t="shared" ca="1" si="79"/>
        <v>0</v>
      </c>
      <c r="U343" s="166">
        <f t="shared" ca="1" si="79"/>
        <v>0</v>
      </c>
      <c r="V343" s="166">
        <f t="shared" ca="1" si="79"/>
        <v>0</v>
      </c>
      <c r="W343" s="166">
        <f t="shared" ca="1" si="80"/>
        <v>0</v>
      </c>
      <c r="X343" s="166">
        <f t="shared" ca="1" si="80"/>
        <v>0</v>
      </c>
      <c r="Y343" s="166">
        <f t="shared" ca="1" si="80"/>
        <v>0</v>
      </c>
      <c r="Z343" s="166">
        <f t="shared" ca="1" si="80"/>
        <v>0</v>
      </c>
      <c r="AA343" s="166">
        <f t="shared" ca="1" si="80"/>
        <v>0</v>
      </c>
      <c r="AB343" s="166">
        <f t="shared" ca="1" si="80"/>
        <v>0</v>
      </c>
      <c r="AC343" s="166">
        <f t="shared" ca="1" si="80"/>
        <v>0</v>
      </c>
      <c r="AD343" s="166">
        <f t="shared" ca="1" si="80"/>
        <v>0</v>
      </c>
      <c r="AE343" s="166">
        <f t="shared" ca="1" si="80"/>
        <v>0</v>
      </c>
      <c r="AF343" s="166">
        <f t="shared" ca="1" si="80"/>
        <v>0</v>
      </c>
      <c r="AG343" s="166">
        <f t="shared" ca="1" si="80"/>
        <v>0</v>
      </c>
      <c r="AH343" s="166">
        <f t="shared" ca="1" si="80"/>
        <v>0</v>
      </c>
      <c r="AI343" s="166">
        <f t="shared" ca="1" si="80"/>
        <v>0</v>
      </c>
      <c r="AJ343" s="166">
        <f t="shared" ca="1" si="80"/>
        <v>0</v>
      </c>
      <c r="AK343" s="166">
        <f t="shared" ca="1" si="80"/>
        <v>0</v>
      </c>
      <c r="AL343" s="166">
        <f t="shared" ca="1" si="81"/>
        <v>0</v>
      </c>
    </row>
    <row r="344" spans="1:38" s="254" customFormat="1" hidden="1" outlineLevel="1">
      <c r="A344" s="254" t="str">
        <f>'TEIL 1 Zustandsermittlung'!A254</f>
        <v>Nah-/Fernkälte 2 (anbieterspezifisch)</v>
      </c>
      <c r="B344" s="254" t="str">
        <f>'TEIL 1 Zustandsermittlung'!B254</f>
        <v/>
      </c>
      <c r="C344" s="254" t="str">
        <f>'TEIL 1 Zustandsermittlung'!C254</f>
        <v/>
      </c>
      <c r="D344" s="165">
        <f>'TEIL 1 Zustandsermittlung'!D254</f>
        <v>0</v>
      </c>
      <c r="E344" s="254" t="str">
        <f>'TEIL 1 Zustandsermittlung'!E254</f>
        <v>Scope 2</v>
      </c>
      <c r="F344" s="255"/>
      <c r="H344" s="166">
        <f t="shared" ca="1" si="79"/>
        <v>0</v>
      </c>
      <c r="I344" s="166">
        <f t="shared" ca="1" si="79"/>
        <v>0</v>
      </c>
      <c r="J344" s="166">
        <f t="shared" ca="1" si="79"/>
        <v>0</v>
      </c>
      <c r="K344" s="166">
        <f t="shared" ca="1" si="79"/>
        <v>0</v>
      </c>
      <c r="L344" s="166">
        <f t="shared" ca="1" si="79"/>
        <v>0</v>
      </c>
      <c r="M344" s="166">
        <f t="shared" ca="1" si="79"/>
        <v>0</v>
      </c>
      <c r="N344" s="166">
        <f t="shared" ca="1" si="79"/>
        <v>0</v>
      </c>
      <c r="O344" s="166">
        <f t="shared" ca="1" si="79"/>
        <v>0</v>
      </c>
      <c r="P344" s="166">
        <f t="shared" ca="1" si="79"/>
        <v>0</v>
      </c>
      <c r="Q344" s="166">
        <f t="shared" ca="1" si="79"/>
        <v>0</v>
      </c>
      <c r="R344" s="166">
        <f t="shared" ca="1" si="79"/>
        <v>0</v>
      </c>
      <c r="S344" s="166">
        <f t="shared" ca="1" si="79"/>
        <v>0</v>
      </c>
      <c r="T344" s="166">
        <f t="shared" ca="1" si="79"/>
        <v>0</v>
      </c>
      <c r="U344" s="166">
        <f t="shared" ca="1" si="79"/>
        <v>0</v>
      </c>
      <c r="V344" s="166">
        <f t="shared" ca="1" si="79"/>
        <v>0</v>
      </c>
      <c r="W344" s="166">
        <f t="shared" ca="1" si="80"/>
        <v>0</v>
      </c>
      <c r="X344" s="166">
        <f t="shared" ca="1" si="80"/>
        <v>0</v>
      </c>
      <c r="Y344" s="166">
        <f t="shared" ca="1" si="80"/>
        <v>0</v>
      </c>
      <c r="Z344" s="166">
        <f t="shared" ca="1" si="80"/>
        <v>0</v>
      </c>
      <c r="AA344" s="166">
        <f t="shared" ca="1" si="80"/>
        <v>0</v>
      </c>
      <c r="AB344" s="166">
        <f t="shared" ca="1" si="80"/>
        <v>0</v>
      </c>
      <c r="AC344" s="166">
        <f t="shared" ca="1" si="80"/>
        <v>0</v>
      </c>
      <c r="AD344" s="166">
        <f t="shared" ca="1" si="80"/>
        <v>0</v>
      </c>
      <c r="AE344" s="166">
        <f t="shared" ca="1" si="80"/>
        <v>0</v>
      </c>
      <c r="AF344" s="166">
        <f t="shared" ca="1" si="80"/>
        <v>0</v>
      </c>
      <c r="AG344" s="166">
        <f t="shared" ca="1" si="80"/>
        <v>0</v>
      </c>
      <c r="AH344" s="166">
        <f t="shared" ca="1" si="80"/>
        <v>0</v>
      </c>
      <c r="AI344" s="166">
        <f t="shared" ca="1" si="80"/>
        <v>0</v>
      </c>
      <c r="AJ344" s="166">
        <f t="shared" ca="1" si="80"/>
        <v>0</v>
      </c>
      <c r="AK344" s="166">
        <f t="shared" ca="1" si="80"/>
        <v>0</v>
      </c>
      <c r="AL344" s="166">
        <f t="shared" ca="1" si="81"/>
        <v>0</v>
      </c>
    </row>
    <row r="345" spans="1:38" s="254" customFormat="1" hidden="1" outlineLevel="1">
      <c r="A345" s="254" t="str">
        <f>'TEIL 1 Zustandsermittlung'!A255</f>
        <v>Nah-/Fernkälte 3 (anbieterspezifisch)</v>
      </c>
      <c r="B345" s="254" t="str">
        <f>'TEIL 1 Zustandsermittlung'!B255</f>
        <v/>
      </c>
      <c r="C345" s="254" t="str">
        <f>'TEIL 1 Zustandsermittlung'!C255</f>
        <v/>
      </c>
      <c r="D345" s="165">
        <f>'TEIL 1 Zustandsermittlung'!D255</f>
        <v>0</v>
      </c>
      <c r="E345" s="254" t="str">
        <f>'TEIL 1 Zustandsermittlung'!E255</f>
        <v>Scope 2</v>
      </c>
      <c r="F345" s="255"/>
      <c r="H345" s="166">
        <f t="shared" ca="1" si="79"/>
        <v>0</v>
      </c>
      <c r="I345" s="166">
        <f t="shared" ca="1" si="79"/>
        <v>0</v>
      </c>
      <c r="J345" s="166">
        <f t="shared" ca="1" si="79"/>
        <v>0</v>
      </c>
      <c r="K345" s="166">
        <f t="shared" ca="1" si="79"/>
        <v>0</v>
      </c>
      <c r="L345" s="166">
        <f t="shared" ca="1" si="79"/>
        <v>0</v>
      </c>
      <c r="M345" s="166">
        <f t="shared" ca="1" si="79"/>
        <v>0</v>
      </c>
      <c r="N345" s="166">
        <f t="shared" ca="1" si="79"/>
        <v>0</v>
      </c>
      <c r="O345" s="166">
        <f t="shared" ca="1" si="79"/>
        <v>0</v>
      </c>
      <c r="P345" s="166">
        <f t="shared" ca="1" si="79"/>
        <v>0</v>
      </c>
      <c r="Q345" s="166">
        <f t="shared" ca="1" si="79"/>
        <v>0</v>
      </c>
      <c r="R345" s="166">
        <f t="shared" ca="1" si="79"/>
        <v>0</v>
      </c>
      <c r="S345" s="166">
        <f t="shared" ca="1" si="79"/>
        <v>0</v>
      </c>
      <c r="T345" s="166">
        <f t="shared" ca="1" si="79"/>
        <v>0</v>
      </c>
      <c r="U345" s="166">
        <f t="shared" ca="1" si="79"/>
        <v>0</v>
      </c>
      <c r="V345" s="166">
        <f t="shared" ca="1" si="79"/>
        <v>0</v>
      </c>
      <c r="W345" s="166">
        <f t="shared" ca="1" si="80"/>
        <v>0</v>
      </c>
      <c r="X345" s="166">
        <f t="shared" ca="1" si="80"/>
        <v>0</v>
      </c>
      <c r="Y345" s="166">
        <f t="shared" ca="1" si="80"/>
        <v>0</v>
      </c>
      <c r="Z345" s="166">
        <f t="shared" ca="1" si="80"/>
        <v>0</v>
      </c>
      <c r="AA345" s="166">
        <f t="shared" ca="1" si="80"/>
        <v>0</v>
      </c>
      <c r="AB345" s="166">
        <f t="shared" ca="1" si="80"/>
        <v>0</v>
      </c>
      <c r="AC345" s="166">
        <f t="shared" ca="1" si="80"/>
        <v>0</v>
      </c>
      <c r="AD345" s="166">
        <f t="shared" ca="1" si="80"/>
        <v>0</v>
      </c>
      <c r="AE345" s="166">
        <f t="shared" ca="1" si="80"/>
        <v>0</v>
      </c>
      <c r="AF345" s="166">
        <f t="shared" ca="1" si="80"/>
        <v>0</v>
      </c>
      <c r="AG345" s="166">
        <f t="shared" ca="1" si="80"/>
        <v>0</v>
      </c>
      <c r="AH345" s="166">
        <f t="shared" ca="1" si="80"/>
        <v>0</v>
      </c>
      <c r="AI345" s="166">
        <f t="shared" ca="1" si="80"/>
        <v>0</v>
      </c>
      <c r="AJ345" s="166">
        <f t="shared" ca="1" si="80"/>
        <v>0</v>
      </c>
      <c r="AK345" s="166">
        <f t="shared" ca="1" si="80"/>
        <v>0</v>
      </c>
      <c r="AL345" s="166">
        <f t="shared" ca="1" si="81"/>
        <v>0</v>
      </c>
    </row>
    <row r="346" spans="1:38" s="254" customFormat="1" hidden="1" outlineLevel="1">
      <c r="D346" s="165"/>
      <c r="F346" s="255"/>
      <c r="H346" s="73"/>
      <c r="I346" s="73"/>
      <c r="J346" s="73"/>
      <c r="K346" s="73"/>
      <c r="L346" s="73"/>
      <c r="M346" s="73"/>
      <c r="N346" s="73"/>
      <c r="O346" s="73"/>
      <c r="P346" s="73"/>
      <c r="Q346" s="73"/>
      <c r="R346" s="73"/>
      <c r="S346" s="73"/>
      <c r="T346" s="73"/>
      <c r="U346" s="73"/>
      <c r="V346" s="73"/>
      <c r="W346" s="73"/>
      <c r="X346" s="73"/>
      <c r="Y346" s="73"/>
      <c r="Z346" s="73"/>
      <c r="AA346" s="73"/>
      <c r="AB346" s="73"/>
      <c r="AC346" s="73"/>
      <c r="AD346" s="73"/>
      <c r="AE346" s="73"/>
      <c r="AF346" s="73"/>
      <c r="AG346" s="73"/>
      <c r="AH346" s="73"/>
      <c r="AI346" s="73"/>
      <c r="AJ346" s="73"/>
      <c r="AK346" s="73"/>
      <c r="AL346" s="73"/>
    </row>
    <row r="347" spans="1:38" s="254" customFormat="1" hidden="1" outlineLevel="1">
      <c r="C347" s="257" t="str">
        <f>'TEIL 1 Zustandsermittlung'!C257</f>
        <v>THG-Emissionen Scopes</v>
      </c>
      <c r="D347" s="165"/>
      <c r="F347" s="255"/>
      <c r="H347" s="73"/>
      <c r="I347" s="73"/>
      <c r="J347" s="73"/>
      <c r="K347" s="73"/>
      <c r="L347" s="73"/>
      <c r="M347" s="73"/>
      <c r="N347" s="73"/>
      <c r="O347" s="73"/>
      <c r="P347" s="73"/>
      <c r="Q347" s="73"/>
      <c r="R347" s="73"/>
      <c r="S347" s="73"/>
      <c r="T347" s="73"/>
      <c r="U347" s="73"/>
      <c r="V347" s="73"/>
      <c r="W347" s="73"/>
      <c r="X347" s="73"/>
      <c r="Y347" s="73"/>
      <c r="Z347" s="73"/>
      <c r="AA347" s="73"/>
      <c r="AB347" s="73"/>
      <c r="AC347" s="73"/>
      <c r="AD347" s="73"/>
      <c r="AE347" s="73"/>
      <c r="AF347" s="73"/>
      <c r="AG347" s="73"/>
      <c r="AH347" s="73"/>
      <c r="AI347" s="73"/>
      <c r="AJ347" s="73"/>
      <c r="AK347" s="73"/>
      <c r="AL347" s="73"/>
    </row>
    <row r="348" spans="1:38" s="254" customFormat="1" hidden="1" outlineLevel="1">
      <c r="C348" s="254" t="str">
        <f>'TEIL 1 Zustandsermittlung'!C258</f>
        <v>SCOPE1</v>
      </c>
      <c r="D348" s="165"/>
      <c r="F348" s="255"/>
      <c r="H348" s="73">
        <f t="shared" ref="H348:AL348" ca="1" si="82">SUMPRODUCT($B$328:$B$334,H$328:H$334)</f>
        <v>0</v>
      </c>
      <c r="I348" s="73">
        <f t="shared" ca="1" si="82"/>
        <v>0</v>
      </c>
      <c r="J348" s="73">
        <f t="shared" ca="1" si="82"/>
        <v>0</v>
      </c>
      <c r="K348" s="73">
        <f t="shared" ca="1" si="82"/>
        <v>0</v>
      </c>
      <c r="L348" s="73">
        <f t="shared" ca="1" si="82"/>
        <v>0</v>
      </c>
      <c r="M348" s="73">
        <f t="shared" ca="1" si="82"/>
        <v>0</v>
      </c>
      <c r="N348" s="73">
        <f t="shared" ca="1" si="82"/>
        <v>0</v>
      </c>
      <c r="O348" s="73">
        <f t="shared" ca="1" si="82"/>
        <v>0</v>
      </c>
      <c r="P348" s="73">
        <f t="shared" ca="1" si="82"/>
        <v>0</v>
      </c>
      <c r="Q348" s="73">
        <f t="shared" ca="1" si="82"/>
        <v>0</v>
      </c>
      <c r="R348" s="73">
        <f t="shared" ca="1" si="82"/>
        <v>0</v>
      </c>
      <c r="S348" s="73">
        <f t="shared" ca="1" si="82"/>
        <v>0</v>
      </c>
      <c r="T348" s="73">
        <f t="shared" ca="1" si="82"/>
        <v>0</v>
      </c>
      <c r="U348" s="73">
        <f t="shared" ca="1" si="82"/>
        <v>0</v>
      </c>
      <c r="V348" s="73">
        <f t="shared" ca="1" si="82"/>
        <v>0</v>
      </c>
      <c r="W348" s="73">
        <f t="shared" ca="1" si="82"/>
        <v>0</v>
      </c>
      <c r="X348" s="73">
        <f t="shared" ca="1" si="82"/>
        <v>0</v>
      </c>
      <c r="Y348" s="73">
        <f t="shared" ca="1" si="82"/>
        <v>0</v>
      </c>
      <c r="Z348" s="73">
        <f t="shared" ca="1" si="82"/>
        <v>0</v>
      </c>
      <c r="AA348" s="73">
        <f t="shared" ca="1" si="82"/>
        <v>0</v>
      </c>
      <c r="AB348" s="73">
        <f t="shared" ca="1" si="82"/>
        <v>0</v>
      </c>
      <c r="AC348" s="73">
        <f t="shared" ca="1" si="82"/>
        <v>0</v>
      </c>
      <c r="AD348" s="73">
        <f t="shared" ca="1" si="82"/>
        <v>0</v>
      </c>
      <c r="AE348" s="73">
        <f t="shared" ca="1" si="82"/>
        <v>0</v>
      </c>
      <c r="AF348" s="73">
        <f t="shared" ca="1" si="82"/>
        <v>0</v>
      </c>
      <c r="AG348" s="73">
        <f t="shared" ca="1" si="82"/>
        <v>0</v>
      </c>
      <c r="AH348" s="73">
        <f t="shared" ca="1" si="82"/>
        <v>0</v>
      </c>
      <c r="AI348" s="73">
        <f t="shared" ca="1" si="82"/>
        <v>0</v>
      </c>
      <c r="AJ348" s="73">
        <f t="shared" ca="1" si="82"/>
        <v>0</v>
      </c>
      <c r="AK348" s="73">
        <f t="shared" ca="1" si="82"/>
        <v>0</v>
      </c>
      <c r="AL348" s="73">
        <f t="shared" ca="1" si="82"/>
        <v>0</v>
      </c>
    </row>
    <row r="349" spans="1:38" s="254" customFormat="1" hidden="1" outlineLevel="1">
      <c r="C349" s="254" t="str">
        <f>'TEIL 1 Zustandsermittlung'!C259</f>
        <v>SCOPE2</v>
      </c>
      <c r="D349" s="165"/>
      <c r="F349" s="255"/>
      <c r="H349" s="166">
        <f t="shared" ref="H349:AL349" ca="1" si="83">H261-H348</f>
        <v>0</v>
      </c>
      <c r="I349" s="166">
        <f t="shared" ca="1" si="83"/>
        <v>0</v>
      </c>
      <c r="J349" s="166">
        <f t="shared" ca="1" si="83"/>
        <v>0</v>
      </c>
      <c r="K349" s="166">
        <f t="shared" ca="1" si="83"/>
        <v>0</v>
      </c>
      <c r="L349" s="166">
        <f t="shared" ca="1" si="83"/>
        <v>0</v>
      </c>
      <c r="M349" s="166">
        <f t="shared" ca="1" si="83"/>
        <v>0</v>
      </c>
      <c r="N349" s="166">
        <f t="shared" ca="1" si="83"/>
        <v>0</v>
      </c>
      <c r="O349" s="166">
        <f t="shared" ca="1" si="83"/>
        <v>0</v>
      </c>
      <c r="P349" s="166">
        <f t="shared" ca="1" si="83"/>
        <v>0</v>
      </c>
      <c r="Q349" s="166">
        <f t="shared" ca="1" si="83"/>
        <v>0</v>
      </c>
      <c r="R349" s="166">
        <f t="shared" ca="1" si="83"/>
        <v>0</v>
      </c>
      <c r="S349" s="166">
        <f t="shared" ca="1" si="83"/>
        <v>0</v>
      </c>
      <c r="T349" s="166">
        <f t="shared" ca="1" si="83"/>
        <v>0</v>
      </c>
      <c r="U349" s="166">
        <f t="shared" ca="1" si="83"/>
        <v>0</v>
      </c>
      <c r="V349" s="166">
        <f t="shared" ca="1" si="83"/>
        <v>0</v>
      </c>
      <c r="W349" s="166">
        <f t="shared" ca="1" si="83"/>
        <v>0</v>
      </c>
      <c r="X349" s="166">
        <f t="shared" ca="1" si="83"/>
        <v>0</v>
      </c>
      <c r="Y349" s="166">
        <f t="shared" ca="1" si="83"/>
        <v>0</v>
      </c>
      <c r="Z349" s="166">
        <f t="shared" ca="1" si="83"/>
        <v>0</v>
      </c>
      <c r="AA349" s="166">
        <f t="shared" ca="1" si="83"/>
        <v>0</v>
      </c>
      <c r="AB349" s="166">
        <f t="shared" ca="1" si="83"/>
        <v>0</v>
      </c>
      <c r="AC349" s="166">
        <f t="shared" ca="1" si="83"/>
        <v>0</v>
      </c>
      <c r="AD349" s="166">
        <f t="shared" ca="1" si="83"/>
        <v>0</v>
      </c>
      <c r="AE349" s="166">
        <f t="shared" ca="1" si="83"/>
        <v>0</v>
      </c>
      <c r="AF349" s="166">
        <f t="shared" ca="1" si="83"/>
        <v>0</v>
      </c>
      <c r="AG349" s="166">
        <f t="shared" ca="1" si="83"/>
        <v>0</v>
      </c>
      <c r="AH349" s="166">
        <f t="shared" ca="1" si="83"/>
        <v>0</v>
      </c>
      <c r="AI349" s="166">
        <f t="shared" ca="1" si="83"/>
        <v>0</v>
      </c>
      <c r="AJ349" s="166">
        <f t="shared" ca="1" si="83"/>
        <v>0</v>
      </c>
      <c r="AK349" s="166">
        <f t="shared" ca="1" si="83"/>
        <v>0</v>
      </c>
      <c r="AL349" s="166">
        <f t="shared" ca="1" si="83"/>
        <v>0</v>
      </c>
    </row>
    <row r="350" spans="1:38" s="254" customFormat="1" hidden="1" outlineLevel="1">
      <c r="D350" s="165"/>
      <c r="F350" s="255"/>
      <c r="H350" s="73"/>
      <c r="I350" s="73"/>
      <c r="J350" s="73"/>
      <c r="K350" s="73"/>
      <c r="L350" s="73"/>
      <c r="M350" s="73"/>
      <c r="N350" s="73"/>
      <c r="O350" s="73"/>
      <c r="P350" s="73"/>
      <c r="Q350" s="73"/>
      <c r="R350" s="73"/>
      <c r="S350" s="73"/>
      <c r="T350" s="73"/>
      <c r="U350" s="73"/>
      <c r="V350" s="73"/>
      <c r="W350" s="73"/>
      <c r="X350" s="73"/>
      <c r="Y350" s="73"/>
      <c r="Z350" s="73"/>
      <c r="AA350" s="73"/>
      <c r="AB350" s="73"/>
      <c r="AC350" s="73"/>
      <c r="AD350" s="73"/>
      <c r="AE350" s="73"/>
      <c r="AF350" s="73"/>
      <c r="AG350" s="73"/>
      <c r="AH350" s="73"/>
      <c r="AI350" s="73"/>
      <c r="AJ350" s="73"/>
      <c r="AK350" s="73"/>
      <c r="AL350" s="73"/>
    </row>
    <row r="351" spans="1:38" s="254" customFormat="1" hidden="1" outlineLevel="1">
      <c r="C351" s="257" t="str">
        <f>'TEIL 1 Zustandsermittlung'!C261</f>
        <v>Energiebedarf Gebäudefern</v>
      </c>
      <c r="D351" s="165"/>
      <c r="F351" s="255"/>
      <c r="H351" s="73"/>
      <c r="I351" s="73"/>
      <c r="J351" s="73"/>
      <c r="K351" s="73"/>
      <c r="L351" s="73"/>
      <c r="M351" s="73"/>
      <c r="N351" s="73"/>
      <c r="O351" s="73"/>
      <c r="P351" s="73"/>
      <c r="Q351" s="73"/>
      <c r="R351" s="73"/>
      <c r="S351" s="73"/>
      <c r="T351" s="73"/>
      <c r="U351" s="73"/>
      <c r="V351" s="73"/>
      <c r="W351" s="73"/>
      <c r="X351" s="73"/>
      <c r="Y351" s="73"/>
      <c r="Z351" s="73"/>
      <c r="AA351" s="73"/>
      <c r="AB351" s="73"/>
      <c r="AC351" s="73"/>
      <c r="AD351" s="73"/>
      <c r="AE351" s="73"/>
      <c r="AF351" s="73"/>
      <c r="AG351" s="73"/>
      <c r="AH351" s="73"/>
      <c r="AI351" s="73"/>
      <c r="AJ351" s="73"/>
      <c r="AK351" s="73"/>
      <c r="AL351" s="73"/>
    </row>
    <row r="352" spans="1:38" s="254" customFormat="1" hidden="1" outlineLevel="1">
      <c r="C352" s="254" t="str">
        <f>'TEIL 1 Zustandsermittlung'!C262</f>
        <v>Elektrisch EE</v>
      </c>
      <c r="D352" s="165"/>
      <c r="F352" s="255"/>
      <c r="H352" s="166">
        <f t="shared" ref="H352:AL352" ca="1" si="84">SUMPRODUCT($D$315:$D$325,H$315:H$325)</f>
        <v>0</v>
      </c>
      <c r="I352" s="166">
        <f t="shared" ca="1" si="84"/>
        <v>0</v>
      </c>
      <c r="J352" s="166">
        <f t="shared" ca="1" si="84"/>
        <v>0</v>
      </c>
      <c r="K352" s="166">
        <f t="shared" ca="1" si="84"/>
        <v>0</v>
      </c>
      <c r="L352" s="166">
        <f t="shared" ca="1" si="84"/>
        <v>0</v>
      </c>
      <c r="M352" s="166">
        <f t="shared" ca="1" si="84"/>
        <v>0</v>
      </c>
      <c r="N352" s="166">
        <f t="shared" ca="1" si="84"/>
        <v>0</v>
      </c>
      <c r="O352" s="166">
        <f t="shared" ca="1" si="84"/>
        <v>0</v>
      </c>
      <c r="P352" s="166">
        <f t="shared" ca="1" si="84"/>
        <v>0</v>
      </c>
      <c r="Q352" s="166">
        <f t="shared" ca="1" si="84"/>
        <v>0</v>
      </c>
      <c r="R352" s="166">
        <f t="shared" ca="1" si="84"/>
        <v>0</v>
      </c>
      <c r="S352" s="166">
        <f t="shared" ca="1" si="84"/>
        <v>0</v>
      </c>
      <c r="T352" s="166">
        <f t="shared" ca="1" si="84"/>
        <v>0</v>
      </c>
      <c r="U352" s="166">
        <f t="shared" ca="1" si="84"/>
        <v>0</v>
      </c>
      <c r="V352" s="166">
        <f t="shared" ca="1" si="84"/>
        <v>0</v>
      </c>
      <c r="W352" s="166">
        <f t="shared" ca="1" si="84"/>
        <v>0</v>
      </c>
      <c r="X352" s="166">
        <f t="shared" ca="1" si="84"/>
        <v>0</v>
      </c>
      <c r="Y352" s="166">
        <f t="shared" ca="1" si="84"/>
        <v>0</v>
      </c>
      <c r="Z352" s="166">
        <f t="shared" ca="1" si="84"/>
        <v>0</v>
      </c>
      <c r="AA352" s="166">
        <f t="shared" ca="1" si="84"/>
        <v>0</v>
      </c>
      <c r="AB352" s="166">
        <f t="shared" ca="1" si="84"/>
        <v>0</v>
      </c>
      <c r="AC352" s="166">
        <f t="shared" ca="1" si="84"/>
        <v>0</v>
      </c>
      <c r="AD352" s="166">
        <f t="shared" ca="1" si="84"/>
        <v>0</v>
      </c>
      <c r="AE352" s="166">
        <f t="shared" ca="1" si="84"/>
        <v>0</v>
      </c>
      <c r="AF352" s="166">
        <f t="shared" ca="1" si="84"/>
        <v>0</v>
      </c>
      <c r="AG352" s="166">
        <f t="shared" ca="1" si="84"/>
        <v>0</v>
      </c>
      <c r="AH352" s="166">
        <f t="shared" ca="1" si="84"/>
        <v>0</v>
      </c>
      <c r="AI352" s="166">
        <f t="shared" ca="1" si="84"/>
        <v>0</v>
      </c>
      <c r="AJ352" s="166">
        <f t="shared" ca="1" si="84"/>
        <v>0</v>
      </c>
      <c r="AK352" s="166">
        <f t="shared" ca="1" si="84"/>
        <v>0</v>
      </c>
      <c r="AL352" s="166">
        <f t="shared" ca="1" si="84"/>
        <v>0</v>
      </c>
    </row>
    <row r="353" spans="1:38" s="254" customFormat="1" hidden="1" outlineLevel="1">
      <c r="C353" s="254" t="str">
        <f>'TEIL 1 Zustandsermittlung'!C263</f>
        <v>Elektrisch NE</v>
      </c>
      <c r="D353" s="165"/>
      <c r="F353" s="255"/>
      <c r="H353" s="166">
        <f t="shared" ref="H353:AL353" ca="1" si="85">SUM(H315,H317:H325)-H352</f>
        <v>0</v>
      </c>
      <c r="I353" s="166">
        <f t="shared" ca="1" si="85"/>
        <v>0</v>
      </c>
      <c r="J353" s="166">
        <f t="shared" ca="1" si="85"/>
        <v>0</v>
      </c>
      <c r="K353" s="166">
        <f t="shared" ca="1" si="85"/>
        <v>0</v>
      </c>
      <c r="L353" s="166">
        <f t="shared" ca="1" si="85"/>
        <v>0</v>
      </c>
      <c r="M353" s="166">
        <f t="shared" ca="1" si="85"/>
        <v>0</v>
      </c>
      <c r="N353" s="166">
        <f t="shared" ca="1" si="85"/>
        <v>0</v>
      </c>
      <c r="O353" s="166">
        <f t="shared" ca="1" si="85"/>
        <v>0</v>
      </c>
      <c r="P353" s="166">
        <f t="shared" ca="1" si="85"/>
        <v>0</v>
      </c>
      <c r="Q353" s="166">
        <f t="shared" ca="1" si="85"/>
        <v>0</v>
      </c>
      <c r="R353" s="166">
        <f t="shared" ca="1" si="85"/>
        <v>0</v>
      </c>
      <c r="S353" s="166">
        <f t="shared" ca="1" si="85"/>
        <v>0</v>
      </c>
      <c r="T353" s="166">
        <f t="shared" ca="1" si="85"/>
        <v>0</v>
      </c>
      <c r="U353" s="166">
        <f t="shared" ca="1" si="85"/>
        <v>0</v>
      </c>
      <c r="V353" s="166">
        <f t="shared" ca="1" si="85"/>
        <v>0</v>
      </c>
      <c r="W353" s="166">
        <f t="shared" ca="1" si="85"/>
        <v>0</v>
      </c>
      <c r="X353" s="166">
        <f t="shared" ca="1" si="85"/>
        <v>0</v>
      </c>
      <c r="Y353" s="166">
        <f t="shared" ca="1" si="85"/>
        <v>0</v>
      </c>
      <c r="Z353" s="166">
        <f t="shared" ca="1" si="85"/>
        <v>0</v>
      </c>
      <c r="AA353" s="166">
        <f t="shared" ca="1" si="85"/>
        <v>0</v>
      </c>
      <c r="AB353" s="166">
        <f t="shared" ca="1" si="85"/>
        <v>0</v>
      </c>
      <c r="AC353" s="166">
        <f t="shared" ca="1" si="85"/>
        <v>0</v>
      </c>
      <c r="AD353" s="166">
        <f t="shared" ca="1" si="85"/>
        <v>0</v>
      </c>
      <c r="AE353" s="166">
        <f t="shared" ca="1" si="85"/>
        <v>0</v>
      </c>
      <c r="AF353" s="166">
        <f t="shared" ca="1" si="85"/>
        <v>0</v>
      </c>
      <c r="AG353" s="166">
        <f t="shared" ca="1" si="85"/>
        <v>0</v>
      </c>
      <c r="AH353" s="166">
        <f t="shared" ca="1" si="85"/>
        <v>0</v>
      </c>
      <c r="AI353" s="166">
        <f t="shared" ca="1" si="85"/>
        <v>0</v>
      </c>
      <c r="AJ353" s="166">
        <f t="shared" ca="1" si="85"/>
        <v>0</v>
      </c>
      <c r="AK353" s="166">
        <f t="shared" ca="1" si="85"/>
        <v>0</v>
      </c>
      <c r="AL353" s="166">
        <f t="shared" ca="1" si="85"/>
        <v>0</v>
      </c>
    </row>
    <row r="354" spans="1:38" hidden="1" outlineLevel="1">
      <c r="C354" s="32" t="str">
        <f>'TEIL 1 Zustandsermittlung'!C264</f>
        <v>Thermisch EE</v>
      </c>
      <c r="D354" s="165"/>
      <c r="H354" s="166">
        <f t="shared" ref="H354:AL354" ca="1" si="86">SUMPRODUCT($D$328:$D$345,H$328:H$345)</f>
        <v>0</v>
      </c>
      <c r="I354" s="166">
        <f t="shared" ca="1" si="86"/>
        <v>0</v>
      </c>
      <c r="J354" s="166">
        <f t="shared" ca="1" si="86"/>
        <v>0</v>
      </c>
      <c r="K354" s="166">
        <f t="shared" ca="1" si="86"/>
        <v>0</v>
      </c>
      <c r="L354" s="166">
        <f t="shared" ca="1" si="86"/>
        <v>0</v>
      </c>
      <c r="M354" s="166">
        <f t="shared" ca="1" si="86"/>
        <v>0</v>
      </c>
      <c r="N354" s="166">
        <f t="shared" ca="1" si="86"/>
        <v>0</v>
      </c>
      <c r="O354" s="166">
        <f t="shared" ca="1" si="86"/>
        <v>0</v>
      </c>
      <c r="P354" s="166">
        <f t="shared" ca="1" si="86"/>
        <v>0</v>
      </c>
      <c r="Q354" s="166">
        <f t="shared" ca="1" si="86"/>
        <v>0</v>
      </c>
      <c r="R354" s="166">
        <f t="shared" ca="1" si="86"/>
        <v>0</v>
      </c>
      <c r="S354" s="166">
        <f t="shared" ca="1" si="86"/>
        <v>0</v>
      </c>
      <c r="T354" s="166">
        <f t="shared" ca="1" si="86"/>
        <v>0</v>
      </c>
      <c r="U354" s="166">
        <f t="shared" ca="1" si="86"/>
        <v>0</v>
      </c>
      <c r="V354" s="166">
        <f t="shared" ca="1" si="86"/>
        <v>0</v>
      </c>
      <c r="W354" s="166">
        <f t="shared" ca="1" si="86"/>
        <v>0</v>
      </c>
      <c r="X354" s="166">
        <f t="shared" ca="1" si="86"/>
        <v>0</v>
      </c>
      <c r="Y354" s="166">
        <f t="shared" ca="1" si="86"/>
        <v>0</v>
      </c>
      <c r="Z354" s="166">
        <f t="shared" ca="1" si="86"/>
        <v>0</v>
      </c>
      <c r="AA354" s="166">
        <f t="shared" ca="1" si="86"/>
        <v>0</v>
      </c>
      <c r="AB354" s="166">
        <f t="shared" ca="1" si="86"/>
        <v>0</v>
      </c>
      <c r="AC354" s="166">
        <f t="shared" ca="1" si="86"/>
        <v>0</v>
      </c>
      <c r="AD354" s="166">
        <f t="shared" ca="1" si="86"/>
        <v>0</v>
      </c>
      <c r="AE354" s="166">
        <f t="shared" ca="1" si="86"/>
        <v>0</v>
      </c>
      <c r="AF354" s="166">
        <f t="shared" ca="1" si="86"/>
        <v>0</v>
      </c>
      <c r="AG354" s="166">
        <f t="shared" ca="1" si="86"/>
        <v>0</v>
      </c>
      <c r="AH354" s="166">
        <f t="shared" ca="1" si="86"/>
        <v>0</v>
      </c>
      <c r="AI354" s="166">
        <f t="shared" ca="1" si="86"/>
        <v>0</v>
      </c>
      <c r="AJ354" s="166">
        <f t="shared" ca="1" si="86"/>
        <v>0</v>
      </c>
      <c r="AK354" s="166">
        <f t="shared" ca="1" si="86"/>
        <v>0</v>
      </c>
      <c r="AL354" s="166">
        <f t="shared" ca="1" si="86"/>
        <v>0</v>
      </c>
    </row>
    <row r="355" spans="1:38" hidden="1" outlineLevel="1">
      <c r="C355" s="32" t="str">
        <f>'TEIL 1 Zustandsermittlung'!C265</f>
        <v>Thermisch NE</v>
      </c>
      <c r="D355" s="165"/>
      <c r="H355" s="166">
        <f t="shared" ref="H355:AL355" ca="1" si="87">SUM(H328:H345)-H354</f>
        <v>0</v>
      </c>
      <c r="I355" s="166">
        <f t="shared" ca="1" si="87"/>
        <v>0</v>
      </c>
      <c r="J355" s="166">
        <f t="shared" ca="1" si="87"/>
        <v>0</v>
      </c>
      <c r="K355" s="166">
        <f t="shared" ca="1" si="87"/>
        <v>0</v>
      </c>
      <c r="L355" s="166">
        <f t="shared" ca="1" si="87"/>
        <v>0</v>
      </c>
      <c r="M355" s="166">
        <f t="shared" ca="1" si="87"/>
        <v>0</v>
      </c>
      <c r="N355" s="166">
        <f t="shared" ca="1" si="87"/>
        <v>0</v>
      </c>
      <c r="O355" s="166">
        <f t="shared" ca="1" si="87"/>
        <v>0</v>
      </c>
      <c r="P355" s="166">
        <f t="shared" ca="1" si="87"/>
        <v>0</v>
      </c>
      <c r="Q355" s="166">
        <f t="shared" ca="1" si="87"/>
        <v>0</v>
      </c>
      <c r="R355" s="166">
        <f t="shared" ca="1" si="87"/>
        <v>0</v>
      </c>
      <c r="S355" s="166">
        <f t="shared" ca="1" si="87"/>
        <v>0</v>
      </c>
      <c r="T355" s="166">
        <f t="shared" ca="1" si="87"/>
        <v>0</v>
      </c>
      <c r="U355" s="166">
        <f t="shared" ca="1" si="87"/>
        <v>0</v>
      </c>
      <c r="V355" s="166">
        <f t="shared" ca="1" si="87"/>
        <v>0</v>
      </c>
      <c r="W355" s="166">
        <f t="shared" ca="1" si="87"/>
        <v>0</v>
      </c>
      <c r="X355" s="166">
        <f t="shared" ca="1" si="87"/>
        <v>0</v>
      </c>
      <c r="Y355" s="166">
        <f t="shared" ca="1" si="87"/>
        <v>0</v>
      </c>
      <c r="Z355" s="166">
        <f t="shared" ca="1" si="87"/>
        <v>0</v>
      </c>
      <c r="AA355" s="166">
        <f t="shared" ca="1" si="87"/>
        <v>0</v>
      </c>
      <c r="AB355" s="166">
        <f t="shared" ca="1" si="87"/>
        <v>0</v>
      </c>
      <c r="AC355" s="166">
        <f t="shared" ca="1" si="87"/>
        <v>0</v>
      </c>
      <c r="AD355" s="166">
        <f t="shared" ca="1" si="87"/>
        <v>0</v>
      </c>
      <c r="AE355" s="166">
        <f t="shared" ca="1" si="87"/>
        <v>0</v>
      </c>
      <c r="AF355" s="166">
        <f t="shared" ca="1" si="87"/>
        <v>0</v>
      </c>
      <c r="AG355" s="166">
        <f t="shared" ca="1" si="87"/>
        <v>0</v>
      </c>
      <c r="AH355" s="166">
        <f t="shared" ca="1" si="87"/>
        <v>0</v>
      </c>
      <c r="AI355" s="166">
        <f t="shared" ca="1" si="87"/>
        <v>0</v>
      </c>
      <c r="AJ355" s="166">
        <f t="shared" ca="1" si="87"/>
        <v>0</v>
      </c>
      <c r="AK355" s="166">
        <f t="shared" ca="1" si="87"/>
        <v>0</v>
      </c>
      <c r="AL355" s="166">
        <f t="shared" ca="1" si="87"/>
        <v>0</v>
      </c>
    </row>
    <row r="356" spans="1:38" hidden="1" outlineLevel="1">
      <c r="D356" s="165"/>
      <c r="H356" s="166"/>
      <c r="I356" s="166"/>
      <c r="J356" s="166"/>
      <c r="K356" s="166"/>
      <c r="L356" s="166"/>
      <c r="M356" s="166"/>
      <c r="N356" s="166"/>
      <c r="O356" s="166"/>
      <c r="P356" s="166"/>
      <c r="Q356" s="166"/>
      <c r="R356" s="166"/>
      <c r="S356" s="166"/>
      <c r="T356" s="166"/>
      <c r="U356" s="166"/>
      <c r="V356" s="166"/>
      <c r="W356" s="166"/>
      <c r="X356" s="166"/>
      <c r="Y356" s="166"/>
      <c r="Z356" s="166"/>
      <c r="AA356" s="166"/>
      <c r="AB356" s="166"/>
      <c r="AC356" s="166"/>
      <c r="AD356" s="166"/>
      <c r="AE356" s="166"/>
      <c r="AF356" s="166"/>
      <c r="AG356" s="166"/>
      <c r="AH356" s="166"/>
      <c r="AI356" s="166"/>
      <c r="AJ356" s="166"/>
      <c r="AK356" s="166"/>
      <c r="AL356" s="166"/>
    </row>
    <row r="357" spans="1:38" s="163" customFormat="1" ht="15.6" hidden="1" outlineLevel="1">
      <c r="A357" s="163" t="str">
        <f>'TEIL 1 Zustandsermittlung'!A267</f>
        <v>Produzierte Endenergie</v>
      </c>
      <c r="D357" s="258"/>
      <c r="H357" s="166"/>
      <c r="I357" s="166"/>
      <c r="J357" s="166"/>
      <c r="K357" s="166"/>
      <c r="L357" s="166"/>
      <c r="M357" s="166"/>
      <c r="N357" s="166"/>
      <c r="O357" s="166"/>
      <c r="P357" s="166"/>
      <c r="Q357" s="166"/>
      <c r="R357" s="166"/>
      <c r="S357" s="166"/>
      <c r="T357" s="166"/>
      <c r="U357" s="166"/>
      <c r="V357" s="166"/>
      <c r="W357" s="166"/>
      <c r="X357" s="166"/>
      <c r="Y357" s="166"/>
      <c r="Z357" s="166"/>
      <c r="AA357" s="166"/>
      <c r="AB357" s="166"/>
      <c r="AC357" s="166"/>
      <c r="AD357" s="166"/>
      <c r="AE357" s="166"/>
      <c r="AF357" s="166"/>
      <c r="AG357" s="166"/>
      <c r="AH357" s="166"/>
      <c r="AI357" s="166"/>
      <c r="AJ357" s="166"/>
      <c r="AK357" s="166"/>
      <c r="AL357" s="166"/>
    </row>
    <row r="358" spans="1:38" hidden="1" outlineLevel="1">
      <c r="D358" s="165"/>
      <c r="H358" s="166"/>
      <c r="I358" s="166"/>
      <c r="J358" s="166"/>
      <c r="K358" s="166"/>
      <c r="L358" s="166"/>
      <c r="M358" s="166"/>
      <c r="N358" s="166"/>
      <c r="O358" s="166"/>
      <c r="P358" s="166"/>
      <c r="Q358" s="166"/>
      <c r="R358" s="166"/>
      <c r="S358" s="166"/>
      <c r="T358" s="166"/>
      <c r="U358" s="166"/>
      <c r="V358" s="166"/>
      <c r="W358" s="166"/>
      <c r="X358" s="166"/>
      <c r="Y358" s="166"/>
      <c r="Z358" s="166"/>
      <c r="AA358" s="166"/>
      <c r="AB358" s="166"/>
      <c r="AC358" s="166"/>
      <c r="AD358" s="166"/>
      <c r="AE358" s="166"/>
      <c r="AF358" s="166"/>
      <c r="AG358" s="166"/>
      <c r="AH358" s="166"/>
      <c r="AI358" s="166"/>
      <c r="AJ358" s="166"/>
      <c r="AK358" s="166"/>
      <c r="AL358" s="166"/>
    </row>
    <row r="359" spans="1:38" hidden="1" outlineLevel="1">
      <c r="A359" s="47" t="str">
        <f>'TEIL 1 Zustandsermittlung'!A269</f>
        <v>Elektrische Energie</v>
      </c>
      <c r="D359" s="165"/>
      <c r="H359" s="166"/>
      <c r="I359" s="166"/>
      <c r="J359" s="166"/>
      <c r="K359" s="166"/>
      <c r="L359" s="166"/>
      <c r="M359" s="166"/>
      <c r="N359" s="166"/>
      <c r="O359" s="166"/>
      <c r="P359" s="166"/>
      <c r="Q359" s="166"/>
      <c r="R359" s="166"/>
      <c r="S359" s="166"/>
      <c r="T359" s="166"/>
      <c r="U359" s="166"/>
      <c r="V359" s="166"/>
      <c r="W359" s="166"/>
      <c r="X359" s="166"/>
      <c r="Y359" s="166"/>
      <c r="Z359" s="166"/>
      <c r="AA359" s="166"/>
      <c r="AB359" s="166"/>
      <c r="AC359" s="166"/>
      <c r="AD359" s="166"/>
      <c r="AE359" s="166"/>
      <c r="AF359" s="166"/>
      <c r="AG359" s="166"/>
      <c r="AH359" s="166"/>
      <c r="AI359" s="166"/>
      <c r="AJ359" s="166"/>
      <c r="AK359" s="166"/>
      <c r="AL359" s="166"/>
    </row>
    <row r="360" spans="1:38" hidden="1" outlineLevel="1">
      <c r="A360" s="32" t="str">
        <f>'TEIL 1 Zustandsermittlung'!A270</f>
        <v>Strom aus solarer Strahlungsenergie</v>
      </c>
      <c r="B360" s="32">
        <f>'TEIL 1 Zustandsermittlung'!B270</f>
        <v>0</v>
      </c>
      <c r="C360" s="32" t="str">
        <f>'TEIL 1 Zustandsermittlung'!C270</f>
        <v>DGNB</v>
      </c>
      <c r="D360" s="165">
        <f>'TEIL 1 Zustandsermittlung'!D270</f>
        <v>1</v>
      </c>
      <c r="E360" s="32" t="str">
        <f>'TEIL 1 Zustandsermittlung'!E270</f>
        <v>Scope 1</v>
      </c>
      <c r="H360" s="166">
        <f t="shared" ref="H360:Q361" si="88">SUMIF($C$192,$A360,H$194)</f>
        <v>0</v>
      </c>
      <c r="I360" s="166">
        <f t="shared" si="88"/>
        <v>0</v>
      </c>
      <c r="J360" s="166">
        <f t="shared" si="88"/>
        <v>0</v>
      </c>
      <c r="K360" s="166">
        <f t="shared" si="88"/>
        <v>0</v>
      </c>
      <c r="L360" s="166">
        <f t="shared" si="88"/>
        <v>0</v>
      </c>
      <c r="M360" s="166">
        <f t="shared" si="88"/>
        <v>0</v>
      </c>
      <c r="N360" s="166">
        <f t="shared" si="88"/>
        <v>0</v>
      </c>
      <c r="O360" s="166">
        <f t="shared" si="88"/>
        <v>0</v>
      </c>
      <c r="P360" s="166">
        <f t="shared" si="88"/>
        <v>0</v>
      </c>
      <c r="Q360" s="166">
        <f t="shared" si="88"/>
        <v>0</v>
      </c>
      <c r="R360" s="166">
        <f t="shared" ref="R360:AA361" si="89">SUMIF($C$192,$A360,R$194)</f>
        <v>0</v>
      </c>
      <c r="S360" s="166">
        <f t="shared" si="89"/>
        <v>0</v>
      </c>
      <c r="T360" s="166">
        <f t="shared" si="89"/>
        <v>0</v>
      </c>
      <c r="U360" s="166">
        <f t="shared" si="89"/>
        <v>0</v>
      </c>
      <c r="V360" s="166">
        <f t="shared" si="89"/>
        <v>0</v>
      </c>
      <c r="W360" s="166">
        <f t="shared" si="89"/>
        <v>0</v>
      </c>
      <c r="X360" s="166">
        <f t="shared" si="89"/>
        <v>0</v>
      </c>
      <c r="Y360" s="166">
        <f t="shared" si="89"/>
        <v>0</v>
      </c>
      <c r="Z360" s="166">
        <f t="shared" si="89"/>
        <v>0</v>
      </c>
      <c r="AA360" s="166">
        <f t="shared" si="89"/>
        <v>0</v>
      </c>
      <c r="AB360" s="166">
        <f t="shared" ref="AB360:AL361" si="90">SUMIF($C$192,$A360,AB$194)</f>
        <v>0</v>
      </c>
      <c r="AC360" s="166">
        <f t="shared" si="90"/>
        <v>0</v>
      </c>
      <c r="AD360" s="166">
        <f t="shared" si="90"/>
        <v>0</v>
      </c>
      <c r="AE360" s="166">
        <f t="shared" si="90"/>
        <v>0</v>
      </c>
      <c r="AF360" s="166">
        <f t="shared" si="90"/>
        <v>0</v>
      </c>
      <c r="AG360" s="166">
        <f t="shared" si="90"/>
        <v>0</v>
      </c>
      <c r="AH360" s="166">
        <f t="shared" si="90"/>
        <v>0</v>
      </c>
      <c r="AI360" s="166">
        <f t="shared" si="90"/>
        <v>0</v>
      </c>
      <c r="AJ360" s="166">
        <f t="shared" si="90"/>
        <v>0</v>
      </c>
      <c r="AK360" s="166">
        <f t="shared" si="90"/>
        <v>0</v>
      </c>
      <c r="AL360" s="166">
        <f t="shared" si="90"/>
        <v>0</v>
      </c>
    </row>
    <row r="361" spans="1:38" hidden="1" outlineLevel="1">
      <c r="A361" s="32" t="str">
        <f>'TEIL 1 Zustandsermittlung'!A271</f>
        <v>Strom aus Windkraft</v>
      </c>
      <c r="B361" s="32">
        <f>'TEIL 1 Zustandsermittlung'!B271</f>
        <v>0</v>
      </c>
      <c r="C361" s="32" t="str">
        <f>'TEIL 1 Zustandsermittlung'!C271</f>
        <v>DGNB</v>
      </c>
      <c r="D361" s="165">
        <f>'TEIL 1 Zustandsermittlung'!D271</f>
        <v>1</v>
      </c>
      <c r="E361" s="32" t="str">
        <f>'TEIL 1 Zustandsermittlung'!E271</f>
        <v>Scope 1</v>
      </c>
      <c r="H361" s="166">
        <f t="shared" si="88"/>
        <v>0</v>
      </c>
      <c r="I361" s="166">
        <f t="shared" si="88"/>
        <v>0</v>
      </c>
      <c r="J361" s="166">
        <f t="shared" si="88"/>
        <v>0</v>
      </c>
      <c r="K361" s="166">
        <f t="shared" si="88"/>
        <v>0</v>
      </c>
      <c r="L361" s="166">
        <f t="shared" si="88"/>
        <v>0</v>
      </c>
      <c r="M361" s="166">
        <f t="shared" si="88"/>
        <v>0</v>
      </c>
      <c r="N361" s="166">
        <f t="shared" si="88"/>
        <v>0</v>
      </c>
      <c r="O361" s="166">
        <f t="shared" si="88"/>
        <v>0</v>
      </c>
      <c r="P361" s="166">
        <f t="shared" si="88"/>
        <v>0</v>
      </c>
      <c r="Q361" s="166">
        <f t="shared" si="88"/>
        <v>0</v>
      </c>
      <c r="R361" s="166">
        <f t="shared" si="89"/>
        <v>0</v>
      </c>
      <c r="S361" s="166">
        <f t="shared" si="89"/>
        <v>0</v>
      </c>
      <c r="T361" s="166">
        <f t="shared" si="89"/>
        <v>0</v>
      </c>
      <c r="U361" s="166">
        <f t="shared" si="89"/>
        <v>0</v>
      </c>
      <c r="V361" s="166">
        <f t="shared" si="89"/>
        <v>0</v>
      </c>
      <c r="W361" s="166">
        <f t="shared" si="89"/>
        <v>0</v>
      </c>
      <c r="X361" s="166">
        <f t="shared" si="89"/>
        <v>0</v>
      </c>
      <c r="Y361" s="166">
        <f t="shared" si="89"/>
        <v>0</v>
      </c>
      <c r="Z361" s="166">
        <f t="shared" si="89"/>
        <v>0</v>
      </c>
      <c r="AA361" s="166">
        <f t="shared" si="89"/>
        <v>0</v>
      </c>
      <c r="AB361" s="166">
        <f t="shared" si="90"/>
        <v>0</v>
      </c>
      <c r="AC361" s="166">
        <f t="shared" si="90"/>
        <v>0</v>
      </c>
      <c r="AD361" s="166">
        <f t="shared" si="90"/>
        <v>0</v>
      </c>
      <c r="AE361" s="166">
        <f t="shared" si="90"/>
        <v>0</v>
      </c>
      <c r="AF361" s="166">
        <f t="shared" si="90"/>
        <v>0</v>
      </c>
      <c r="AG361" s="166">
        <f t="shared" si="90"/>
        <v>0</v>
      </c>
      <c r="AH361" s="166">
        <f t="shared" si="90"/>
        <v>0</v>
      </c>
      <c r="AI361" s="166">
        <f t="shared" si="90"/>
        <v>0</v>
      </c>
      <c r="AJ361" s="166">
        <f t="shared" si="90"/>
        <v>0</v>
      </c>
      <c r="AK361" s="166">
        <f t="shared" si="90"/>
        <v>0</v>
      </c>
      <c r="AL361" s="166">
        <f t="shared" si="90"/>
        <v>0</v>
      </c>
    </row>
    <row r="362" spans="1:38" hidden="1" outlineLevel="1">
      <c r="D362" s="165"/>
      <c r="H362" s="166"/>
      <c r="I362" s="166"/>
      <c r="J362" s="166"/>
      <c r="K362" s="166"/>
      <c r="L362" s="166"/>
      <c r="M362" s="166"/>
      <c r="N362" s="166"/>
      <c r="O362" s="166"/>
      <c r="P362" s="166"/>
      <c r="Q362" s="166"/>
      <c r="R362" s="166"/>
      <c r="S362" s="166"/>
      <c r="T362" s="166"/>
      <c r="U362" s="166"/>
      <c r="V362" s="166"/>
      <c r="W362" s="166"/>
      <c r="X362" s="166"/>
      <c r="Y362" s="166"/>
      <c r="Z362" s="166"/>
      <c r="AA362" s="166"/>
      <c r="AB362" s="166"/>
      <c r="AC362" s="166"/>
      <c r="AD362" s="166"/>
      <c r="AE362" s="166"/>
      <c r="AF362" s="166"/>
      <c r="AG362" s="166"/>
      <c r="AH362" s="166"/>
      <c r="AI362" s="166"/>
      <c r="AJ362" s="166"/>
      <c r="AK362" s="166"/>
      <c r="AL362" s="166"/>
    </row>
    <row r="363" spans="1:38" hidden="1" outlineLevel="1">
      <c r="A363" s="47" t="str">
        <f>'TEIL 1 Zustandsermittlung'!A273</f>
        <v>Thermische Energie</v>
      </c>
      <c r="D363" s="165"/>
      <c r="H363" s="166"/>
      <c r="I363" s="166"/>
      <c r="J363" s="166"/>
      <c r="K363" s="166"/>
      <c r="L363" s="166"/>
      <c r="M363" s="166"/>
      <c r="N363" s="166"/>
      <c r="O363" s="166"/>
      <c r="P363" s="166"/>
      <c r="Q363" s="166"/>
      <c r="R363" s="166"/>
      <c r="S363" s="166"/>
      <c r="T363" s="166"/>
      <c r="U363" s="166"/>
      <c r="V363" s="166"/>
      <c r="W363" s="166"/>
      <c r="X363" s="166"/>
      <c r="Y363" s="166"/>
      <c r="Z363" s="166"/>
      <c r="AA363" s="166"/>
      <c r="AB363" s="166"/>
      <c r="AC363" s="166"/>
      <c r="AD363" s="166"/>
      <c r="AE363" s="166"/>
      <c r="AF363" s="166"/>
      <c r="AG363" s="166"/>
      <c r="AH363" s="166"/>
      <c r="AI363" s="166"/>
      <c r="AJ363" s="166"/>
      <c r="AK363" s="166"/>
      <c r="AL363" s="166"/>
    </row>
    <row r="364" spans="1:38" hidden="1" outlineLevel="1">
      <c r="A364" s="32" t="str">
        <f>'TEIL 1 Zustandsermittlung'!A274</f>
        <v>Geothermie</v>
      </c>
      <c r="B364" s="32">
        <f>'TEIL 1 Zustandsermittlung'!B274</f>
        <v>0</v>
      </c>
      <c r="C364" s="32" t="str">
        <f>'TEIL 1 Zustandsermittlung'!C274</f>
        <v>DGNB</v>
      </c>
      <c r="D364" s="165">
        <f>'TEIL 1 Zustandsermittlung'!D274</f>
        <v>1</v>
      </c>
      <c r="E364" s="32" t="str">
        <f>'TEIL 1 Zustandsermittlung'!E274</f>
        <v>Scope 1</v>
      </c>
      <c r="H364" s="166">
        <f t="shared" ref="H364:AL364" ca="1" si="91">SUMIF($C$200:$E$206,$A364,H$202:H$208)</f>
        <v>0</v>
      </c>
      <c r="I364" s="166">
        <f t="shared" ca="1" si="91"/>
        <v>0</v>
      </c>
      <c r="J364" s="166">
        <f t="shared" ca="1" si="91"/>
        <v>0</v>
      </c>
      <c r="K364" s="166">
        <f t="shared" ca="1" si="91"/>
        <v>0</v>
      </c>
      <c r="L364" s="166">
        <f t="shared" ca="1" si="91"/>
        <v>0</v>
      </c>
      <c r="M364" s="166">
        <f t="shared" ca="1" si="91"/>
        <v>0</v>
      </c>
      <c r="N364" s="166">
        <f t="shared" ca="1" si="91"/>
        <v>0</v>
      </c>
      <c r="O364" s="166">
        <f t="shared" ca="1" si="91"/>
        <v>0</v>
      </c>
      <c r="P364" s="166">
        <f t="shared" ca="1" si="91"/>
        <v>0</v>
      </c>
      <c r="Q364" s="166">
        <f t="shared" ca="1" si="91"/>
        <v>0</v>
      </c>
      <c r="R364" s="166">
        <f t="shared" ca="1" si="91"/>
        <v>0</v>
      </c>
      <c r="S364" s="166">
        <f t="shared" ca="1" si="91"/>
        <v>0</v>
      </c>
      <c r="T364" s="166">
        <f t="shared" ca="1" si="91"/>
        <v>0</v>
      </c>
      <c r="U364" s="166">
        <f t="shared" ca="1" si="91"/>
        <v>0</v>
      </c>
      <c r="V364" s="166">
        <f t="shared" ca="1" si="91"/>
        <v>0</v>
      </c>
      <c r="W364" s="166">
        <f t="shared" ca="1" si="91"/>
        <v>0</v>
      </c>
      <c r="X364" s="166">
        <f t="shared" ca="1" si="91"/>
        <v>0</v>
      </c>
      <c r="Y364" s="166">
        <f t="shared" ca="1" si="91"/>
        <v>0</v>
      </c>
      <c r="Z364" s="166">
        <f t="shared" ca="1" si="91"/>
        <v>0</v>
      </c>
      <c r="AA364" s="166">
        <f t="shared" ca="1" si="91"/>
        <v>0</v>
      </c>
      <c r="AB364" s="166">
        <f t="shared" ca="1" si="91"/>
        <v>0</v>
      </c>
      <c r="AC364" s="166">
        <f t="shared" ca="1" si="91"/>
        <v>0</v>
      </c>
      <c r="AD364" s="166">
        <f t="shared" ca="1" si="91"/>
        <v>0</v>
      </c>
      <c r="AE364" s="166">
        <f t="shared" ca="1" si="91"/>
        <v>0</v>
      </c>
      <c r="AF364" s="166">
        <f t="shared" ca="1" si="91"/>
        <v>0</v>
      </c>
      <c r="AG364" s="166">
        <f t="shared" ca="1" si="91"/>
        <v>0</v>
      </c>
      <c r="AH364" s="166">
        <f t="shared" ca="1" si="91"/>
        <v>0</v>
      </c>
      <c r="AI364" s="166">
        <f t="shared" ca="1" si="91"/>
        <v>0</v>
      </c>
      <c r="AJ364" s="166">
        <f t="shared" ca="1" si="91"/>
        <v>0</v>
      </c>
      <c r="AK364" s="166">
        <f t="shared" ca="1" si="91"/>
        <v>0</v>
      </c>
      <c r="AL364" s="166">
        <f t="shared" ca="1" si="91"/>
        <v>0</v>
      </c>
    </row>
    <row r="365" spans="1:38" hidden="1" outlineLevel="1">
      <c r="A365" s="32" t="str">
        <f>'TEIL 1 Zustandsermittlung'!A275</f>
        <v>Umweltwärme</v>
      </c>
      <c r="B365" s="32">
        <f>'TEIL 1 Zustandsermittlung'!B275</f>
        <v>0</v>
      </c>
      <c r="C365" s="32" t="str">
        <f>'TEIL 1 Zustandsermittlung'!C275</f>
        <v>DGNB</v>
      </c>
      <c r="D365" s="165">
        <f>'TEIL 1 Zustandsermittlung'!D275</f>
        <v>1</v>
      </c>
      <c r="E365" s="32" t="str">
        <f>'TEIL 1 Zustandsermittlung'!E275</f>
        <v>Scope 1</v>
      </c>
      <c r="H365" s="166">
        <f t="shared" ref="H365:AL367" ca="1" si="92">SUMIF($C$200:$E$206,$A365,H$202:H$208)</f>
        <v>0</v>
      </c>
      <c r="I365" s="166">
        <f t="shared" ca="1" si="92"/>
        <v>0</v>
      </c>
      <c r="J365" s="166">
        <f t="shared" ca="1" si="92"/>
        <v>0</v>
      </c>
      <c r="K365" s="166">
        <f t="shared" ca="1" si="92"/>
        <v>0</v>
      </c>
      <c r="L365" s="166">
        <f t="shared" ca="1" si="92"/>
        <v>0</v>
      </c>
      <c r="M365" s="166">
        <f t="shared" ca="1" si="92"/>
        <v>0</v>
      </c>
      <c r="N365" s="166">
        <f t="shared" ca="1" si="92"/>
        <v>0</v>
      </c>
      <c r="O365" s="166">
        <f t="shared" ca="1" si="92"/>
        <v>0</v>
      </c>
      <c r="P365" s="166">
        <f t="shared" ca="1" si="92"/>
        <v>0</v>
      </c>
      <c r="Q365" s="166">
        <f t="shared" ca="1" si="92"/>
        <v>0</v>
      </c>
      <c r="R365" s="166">
        <f t="shared" ca="1" si="92"/>
        <v>0</v>
      </c>
      <c r="S365" s="166">
        <f t="shared" ca="1" si="92"/>
        <v>0</v>
      </c>
      <c r="T365" s="166">
        <f t="shared" ca="1" si="92"/>
        <v>0</v>
      </c>
      <c r="U365" s="166">
        <f t="shared" ca="1" si="92"/>
        <v>0</v>
      </c>
      <c r="V365" s="166">
        <f t="shared" ca="1" si="92"/>
        <v>0</v>
      </c>
      <c r="W365" s="166">
        <f t="shared" ca="1" si="92"/>
        <v>0</v>
      </c>
      <c r="X365" s="166">
        <f t="shared" ca="1" si="92"/>
        <v>0</v>
      </c>
      <c r="Y365" s="166">
        <f t="shared" ca="1" si="92"/>
        <v>0</v>
      </c>
      <c r="Z365" s="166">
        <f t="shared" ca="1" si="92"/>
        <v>0</v>
      </c>
      <c r="AA365" s="166">
        <f t="shared" ca="1" si="92"/>
        <v>0</v>
      </c>
      <c r="AB365" s="166">
        <f t="shared" ca="1" si="92"/>
        <v>0</v>
      </c>
      <c r="AC365" s="166">
        <f t="shared" ca="1" si="92"/>
        <v>0</v>
      </c>
      <c r="AD365" s="166">
        <f t="shared" ca="1" si="92"/>
        <v>0</v>
      </c>
      <c r="AE365" s="166">
        <f t="shared" ca="1" si="92"/>
        <v>0</v>
      </c>
      <c r="AF365" s="166">
        <f t="shared" ca="1" si="92"/>
        <v>0</v>
      </c>
      <c r="AG365" s="166">
        <f t="shared" ca="1" si="92"/>
        <v>0</v>
      </c>
      <c r="AH365" s="166">
        <f t="shared" ca="1" si="92"/>
        <v>0</v>
      </c>
      <c r="AI365" s="166">
        <f t="shared" ca="1" si="92"/>
        <v>0</v>
      </c>
      <c r="AJ365" s="166">
        <f t="shared" ca="1" si="92"/>
        <v>0</v>
      </c>
      <c r="AK365" s="166">
        <f t="shared" ca="1" si="92"/>
        <v>0</v>
      </c>
      <c r="AL365" s="166">
        <f t="shared" ca="1" si="92"/>
        <v>0</v>
      </c>
    </row>
    <row r="366" spans="1:38" hidden="1" outlineLevel="1">
      <c r="A366" s="32" t="str">
        <f>'TEIL 1 Zustandsermittlung'!A276</f>
        <v>Solarthermie</v>
      </c>
      <c r="B366" s="32">
        <f>'TEIL 1 Zustandsermittlung'!B276</f>
        <v>0</v>
      </c>
      <c r="C366" s="32" t="str">
        <f>'TEIL 1 Zustandsermittlung'!C276</f>
        <v>DGNB</v>
      </c>
      <c r="D366" s="165">
        <f>'TEIL 1 Zustandsermittlung'!D276</f>
        <v>1</v>
      </c>
      <c r="E366" s="32" t="str">
        <f>'TEIL 1 Zustandsermittlung'!E276</f>
        <v>Scope 1</v>
      </c>
      <c r="H366" s="166">
        <f t="shared" ref="H366:AL366" ca="1" si="93">SUMIF($C$200:$E$206,$A366,H$202:H$208)</f>
        <v>0</v>
      </c>
      <c r="I366" s="166">
        <f t="shared" ca="1" si="93"/>
        <v>0</v>
      </c>
      <c r="J366" s="166">
        <f t="shared" ca="1" si="93"/>
        <v>0</v>
      </c>
      <c r="K366" s="166">
        <f t="shared" ca="1" si="93"/>
        <v>0</v>
      </c>
      <c r="L366" s="166">
        <f t="shared" ca="1" si="93"/>
        <v>0</v>
      </c>
      <c r="M366" s="166">
        <f t="shared" ca="1" si="93"/>
        <v>0</v>
      </c>
      <c r="N366" s="166">
        <f t="shared" ca="1" si="93"/>
        <v>0</v>
      </c>
      <c r="O366" s="166">
        <f t="shared" ca="1" si="93"/>
        <v>0</v>
      </c>
      <c r="P366" s="166">
        <f t="shared" ca="1" si="93"/>
        <v>0</v>
      </c>
      <c r="Q366" s="166">
        <f t="shared" ca="1" si="93"/>
        <v>0</v>
      </c>
      <c r="R366" s="166">
        <f t="shared" ca="1" si="93"/>
        <v>0</v>
      </c>
      <c r="S366" s="166">
        <f t="shared" ca="1" si="93"/>
        <v>0</v>
      </c>
      <c r="T366" s="166">
        <f t="shared" ca="1" si="93"/>
        <v>0</v>
      </c>
      <c r="U366" s="166">
        <f t="shared" ca="1" si="93"/>
        <v>0</v>
      </c>
      <c r="V366" s="166">
        <f t="shared" ca="1" si="93"/>
        <v>0</v>
      </c>
      <c r="W366" s="166">
        <f t="shared" ca="1" si="93"/>
        <v>0</v>
      </c>
      <c r="X366" s="166">
        <f t="shared" ca="1" si="93"/>
        <v>0</v>
      </c>
      <c r="Y366" s="166">
        <f t="shared" ca="1" si="93"/>
        <v>0</v>
      </c>
      <c r="Z366" s="166">
        <f t="shared" ca="1" si="93"/>
        <v>0</v>
      </c>
      <c r="AA366" s="166">
        <f t="shared" ca="1" si="93"/>
        <v>0</v>
      </c>
      <c r="AB366" s="166">
        <f t="shared" ca="1" si="93"/>
        <v>0</v>
      </c>
      <c r="AC366" s="166">
        <f t="shared" ca="1" si="93"/>
        <v>0</v>
      </c>
      <c r="AD366" s="166">
        <f t="shared" ca="1" si="93"/>
        <v>0</v>
      </c>
      <c r="AE366" s="166">
        <f t="shared" ca="1" si="93"/>
        <v>0</v>
      </c>
      <c r="AF366" s="166">
        <f t="shared" ca="1" si="93"/>
        <v>0</v>
      </c>
      <c r="AG366" s="166">
        <f t="shared" ca="1" si="93"/>
        <v>0</v>
      </c>
      <c r="AH366" s="166">
        <f t="shared" ca="1" si="93"/>
        <v>0</v>
      </c>
      <c r="AI366" s="166">
        <f t="shared" ca="1" si="93"/>
        <v>0</v>
      </c>
      <c r="AJ366" s="166">
        <f t="shared" ca="1" si="93"/>
        <v>0</v>
      </c>
      <c r="AK366" s="166">
        <f t="shared" ca="1" si="93"/>
        <v>0</v>
      </c>
      <c r="AL366" s="166">
        <f t="shared" ca="1" si="93"/>
        <v>0</v>
      </c>
    </row>
    <row r="367" spans="1:38" hidden="1" outlineLevel="1">
      <c r="A367" s="32" t="str">
        <f>'TEIL 1 Zustandsermittlung'!A277</f>
        <v>"Kälte" aus erneuerbaren Energien</v>
      </c>
      <c r="B367" s="32">
        <f>'TEIL 1 Zustandsermittlung'!B277</f>
        <v>0</v>
      </c>
      <c r="C367" s="32" t="str">
        <f>'TEIL 1 Zustandsermittlung'!C277</f>
        <v>DGNB</v>
      </c>
      <c r="D367" s="165">
        <f>'TEIL 1 Zustandsermittlung'!D277</f>
        <v>1</v>
      </c>
      <c r="E367" s="32" t="str">
        <f>'TEIL 1 Zustandsermittlung'!E277</f>
        <v>Scope 1</v>
      </c>
      <c r="H367" s="166">
        <f t="shared" ca="1" si="92"/>
        <v>0</v>
      </c>
      <c r="I367" s="166">
        <f t="shared" ca="1" si="92"/>
        <v>0</v>
      </c>
      <c r="J367" s="166">
        <f t="shared" ca="1" si="92"/>
        <v>0</v>
      </c>
      <c r="K367" s="166">
        <f t="shared" ca="1" si="92"/>
        <v>0</v>
      </c>
      <c r="L367" s="166">
        <f t="shared" ca="1" si="92"/>
        <v>0</v>
      </c>
      <c r="M367" s="166">
        <f t="shared" ca="1" si="92"/>
        <v>0</v>
      </c>
      <c r="N367" s="166">
        <f t="shared" ca="1" si="92"/>
        <v>0</v>
      </c>
      <c r="O367" s="166">
        <f t="shared" ca="1" si="92"/>
        <v>0</v>
      </c>
      <c r="P367" s="166">
        <f t="shared" ca="1" si="92"/>
        <v>0</v>
      </c>
      <c r="Q367" s="166">
        <f t="shared" ca="1" si="92"/>
        <v>0</v>
      </c>
      <c r="R367" s="166">
        <f t="shared" ca="1" si="92"/>
        <v>0</v>
      </c>
      <c r="S367" s="166">
        <f t="shared" ca="1" si="92"/>
        <v>0</v>
      </c>
      <c r="T367" s="166">
        <f t="shared" ca="1" si="92"/>
        <v>0</v>
      </c>
      <c r="U367" s="166">
        <f t="shared" ca="1" si="92"/>
        <v>0</v>
      </c>
      <c r="V367" s="166">
        <f t="shared" ca="1" si="92"/>
        <v>0</v>
      </c>
      <c r="W367" s="166">
        <f t="shared" ca="1" si="92"/>
        <v>0</v>
      </c>
      <c r="X367" s="166">
        <f t="shared" ca="1" si="92"/>
        <v>0</v>
      </c>
      <c r="Y367" s="166">
        <f t="shared" ca="1" si="92"/>
        <v>0</v>
      </c>
      <c r="Z367" s="166">
        <f t="shared" ca="1" si="92"/>
        <v>0</v>
      </c>
      <c r="AA367" s="166">
        <f t="shared" ca="1" si="92"/>
        <v>0</v>
      </c>
      <c r="AB367" s="166">
        <f t="shared" ca="1" si="92"/>
        <v>0</v>
      </c>
      <c r="AC367" s="166">
        <f t="shared" ca="1" si="92"/>
        <v>0</v>
      </c>
      <c r="AD367" s="166">
        <f t="shared" ca="1" si="92"/>
        <v>0</v>
      </c>
      <c r="AE367" s="166">
        <f t="shared" ca="1" si="92"/>
        <v>0</v>
      </c>
      <c r="AF367" s="166">
        <f t="shared" ca="1" si="92"/>
        <v>0</v>
      </c>
      <c r="AG367" s="166">
        <f t="shared" ca="1" si="92"/>
        <v>0</v>
      </c>
      <c r="AH367" s="166">
        <f t="shared" ca="1" si="92"/>
        <v>0</v>
      </c>
      <c r="AI367" s="166">
        <f t="shared" ca="1" si="92"/>
        <v>0</v>
      </c>
      <c r="AJ367" s="166">
        <f t="shared" ca="1" si="92"/>
        <v>0</v>
      </c>
      <c r="AK367" s="166">
        <f t="shared" ca="1" si="92"/>
        <v>0</v>
      </c>
      <c r="AL367" s="166">
        <f t="shared" ca="1" si="92"/>
        <v>0</v>
      </c>
    </row>
    <row r="368" spans="1:38" hidden="1" outlineLevel="1"/>
    <row r="369" spans="1:38" hidden="1" outlineLevel="1">
      <c r="C369" s="70" t="str">
        <f>'TEIL 1 Zustandsermittlung'!C279</f>
        <v>Produzierte Endenergie</v>
      </c>
    </row>
    <row r="370" spans="1:38" hidden="1" outlineLevel="1">
      <c r="C370" s="32" t="str">
        <f>'TEIL 1 Zustandsermittlung'!C280</f>
        <v>Produzierte Endenergie Strom</v>
      </c>
      <c r="H370" s="166">
        <f>SUM(H360:H361)</f>
        <v>0</v>
      </c>
      <c r="I370" s="166">
        <f t="shared" ref="I370:AL370" si="94">SUM(I360:I361)</f>
        <v>0</v>
      </c>
      <c r="J370" s="166">
        <f t="shared" si="94"/>
        <v>0</v>
      </c>
      <c r="K370" s="166">
        <f t="shared" si="94"/>
        <v>0</v>
      </c>
      <c r="L370" s="166">
        <f t="shared" si="94"/>
        <v>0</v>
      </c>
      <c r="M370" s="166">
        <f t="shared" si="94"/>
        <v>0</v>
      </c>
      <c r="N370" s="166">
        <f t="shared" si="94"/>
        <v>0</v>
      </c>
      <c r="O370" s="166">
        <f t="shared" si="94"/>
        <v>0</v>
      </c>
      <c r="P370" s="166">
        <f t="shared" si="94"/>
        <v>0</v>
      </c>
      <c r="Q370" s="166">
        <f t="shared" si="94"/>
        <v>0</v>
      </c>
      <c r="R370" s="166">
        <f t="shared" si="94"/>
        <v>0</v>
      </c>
      <c r="S370" s="166">
        <f t="shared" si="94"/>
        <v>0</v>
      </c>
      <c r="T370" s="166">
        <f t="shared" si="94"/>
        <v>0</v>
      </c>
      <c r="U370" s="166">
        <f t="shared" si="94"/>
        <v>0</v>
      </c>
      <c r="V370" s="166">
        <f t="shared" si="94"/>
        <v>0</v>
      </c>
      <c r="W370" s="166">
        <f t="shared" si="94"/>
        <v>0</v>
      </c>
      <c r="X370" s="166">
        <f t="shared" si="94"/>
        <v>0</v>
      </c>
      <c r="Y370" s="166">
        <f t="shared" si="94"/>
        <v>0</v>
      </c>
      <c r="Z370" s="166">
        <f t="shared" si="94"/>
        <v>0</v>
      </c>
      <c r="AA370" s="166">
        <f t="shared" si="94"/>
        <v>0</v>
      </c>
      <c r="AB370" s="166">
        <f t="shared" si="94"/>
        <v>0</v>
      </c>
      <c r="AC370" s="166">
        <f t="shared" si="94"/>
        <v>0</v>
      </c>
      <c r="AD370" s="166">
        <f t="shared" si="94"/>
        <v>0</v>
      </c>
      <c r="AE370" s="166">
        <f t="shared" si="94"/>
        <v>0</v>
      </c>
      <c r="AF370" s="166">
        <f t="shared" si="94"/>
        <v>0</v>
      </c>
      <c r="AG370" s="166">
        <f t="shared" si="94"/>
        <v>0</v>
      </c>
      <c r="AH370" s="166">
        <f t="shared" si="94"/>
        <v>0</v>
      </c>
      <c r="AI370" s="166">
        <f t="shared" si="94"/>
        <v>0</v>
      </c>
      <c r="AJ370" s="166">
        <f t="shared" si="94"/>
        <v>0</v>
      </c>
      <c r="AK370" s="166">
        <f t="shared" si="94"/>
        <v>0</v>
      </c>
      <c r="AL370" s="166">
        <f t="shared" si="94"/>
        <v>0</v>
      </c>
    </row>
    <row r="371" spans="1:38" hidden="1" outlineLevel="1">
      <c r="C371" s="32" t="str">
        <f>'TEIL 1 Zustandsermittlung'!C281</f>
        <v>Produzierte Endenergie Wärme</v>
      </c>
      <c r="H371" s="166">
        <f ca="1">SUM(H364:H366)</f>
        <v>0</v>
      </c>
      <c r="I371" s="166">
        <f t="shared" ref="I371:AL371" ca="1" si="95">SUM(I364:I366)</f>
        <v>0</v>
      </c>
      <c r="J371" s="166">
        <f t="shared" ca="1" si="95"/>
        <v>0</v>
      </c>
      <c r="K371" s="166">
        <f t="shared" ca="1" si="95"/>
        <v>0</v>
      </c>
      <c r="L371" s="166">
        <f t="shared" ca="1" si="95"/>
        <v>0</v>
      </c>
      <c r="M371" s="166">
        <f t="shared" ca="1" si="95"/>
        <v>0</v>
      </c>
      <c r="N371" s="166">
        <f t="shared" ca="1" si="95"/>
        <v>0</v>
      </c>
      <c r="O371" s="166">
        <f t="shared" ca="1" si="95"/>
        <v>0</v>
      </c>
      <c r="P371" s="166">
        <f t="shared" ca="1" si="95"/>
        <v>0</v>
      </c>
      <c r="Q371" s="166">
        <f t="shared" ca="1" si="95"/>
        <v>0</v>
      </c>
      <c r="R371" s="166">
        <f t="shared" ca="1" si="95"/>
        <v>0</v>
      </c>
      <c r="S371" s="166">
        <f t="shared" ca="1" si="95"/>
        <v>0</v>
      </c>
      <c r="T371" s="166">
        <f t="shared" ca="1" si="95"/>
        <v>0</v>
      </c>
      <c r="U371" s="166">
        <f t="shared" ca="1" si="95"/>
        <v>0</v>
      </c>
      <c r="V371" s="166">
        <f t="shared" ca="1" si="95"/>
        <v>0</v>
      </c>
      <c r="W371" s="166">
        <f t="shared" ca="1" si="95"/>
        <v>0</v>
      </c>
      <c r="X371" s="166">
        <f t="shared" ca="1" si="95"/>
        <v>0</v>
      </c>
      <c r="Y371" s="166">
        <f t="shared" ca="1" si="95"/>
        <v>0</v>
      </c>
      <c r="Z371" s="166">
        <f t="shared" ca="1" si="95"/>
        <v>0</v>
      </c>
      <c r="AA371" s="166">
        <f t="shared" ca="1" si="95"/>
        <v>0</v>
      </c>
      <c r="AB371" s="166">
        <f t="shared" ca="1" si="95"/>
        <v>0</v>
      </c>
      <c r="AC371" s="166">
        <f t="shared" ca="1" si="95"/>
        <v>0</v>
      </c>
      <c r="AD371" s="166">
        <f t="shared" ca="1" si="95"/>
        <v>0</v>
      </c>
      <c r="AE371" s="166">
        <f t="shared" ca="1" si="95"/>
        <v>0</v>
      </c>
      <c r="AF371" s="166">
        <f t="shared" ca="1" si="95"/>
        <v>0</v>
      </c>
      <c r="AG371" s="166">
        <f t="shared" ca="1" si="95"/>
        <v>0</v>
      </c>
      <c r="AH371" s="166">
        <f t="shared" ca="1" si="95"/>
        <v>0</v>
      </c>
      <c r="AI371" s="166">
        <f t="shared" ca="1" si="95"/>
        <v>0</v>
      </c>
      <c r="AJ371" s="166">
        <f t="shared" ca="1" si="95"/>
        <v>0</v>
      </c>
      <c r="AK371" s="166">
        <f t="shared" ca="1" si="95"/>
        <v>0</v>
      </c>
      <c r="AL371" s="166">
        <f t="shared" ca="1" si="95"/>
        <v>0</v>
      </c>
    </row>
    <row r="372" spans="1:38" hidden="1" outlineLevel="1">
      <c r="C372" s="32" t="str">
        <f>'TEIL 1 Zustandsermittlung'!C282</f>
        <v>Produzierte Endenergie Kälte</v>
      </c>
      <c r="H372" s="166">
        <f ca="1">H367</f>
        <v>0</v>
      </c>
      <c r="I372" s="166">
        <f t="shared" ref="I372:AL372" ca="1" si="96">I367</f>
        <v>0</v>
      </c>
      <c r="J372" s="166">
        <f t="shared" ca="1" si="96"/>
        <v>0</v>
      </c>
      <c r="K372" s="166">
        <f t="shared" ca="1" si="96"/>
        <v>0</v>
      </c>
      <c r="L372" s="166">
        <f t="shared" ca="1" si="96"/>
        <v>0</v>
      </c>
      <c r="M372" s="166">
        <f t="shared" ca="1" si="96"/>
        <v>0</v>
      </c>
      <c r="N372" s="166">
        <f t="shared" ca="1" si="96"/>
        <v>0</v>
      </c>
      <c r="O372" s="166">
        <f t="shared" ca="1" si="96"/>
        <v>0</v>
      </c>
      <c r="P372" s="166">
        <f t="shared" ca="1" si="96"/>
        <v>0</v>
      </c>
      <c r="Q372" s="166">
        <f t="shared" ca="1" si="96"/>
        <v>0</v>
      </c>
      <c r="R372" s="166">
        <f t="shared" ca="1" si="96"/>
        <v>0</v>
      </c>
      <c r="S372" s="166">
        <f t="shared" ca="1" si="96"/>
        <v>0</v>
      </c>
      <c r="T372" s="166">
        <f t="shared" ca="1" si="96"/>
        <v>0</v>
      </c>
      <c r="U372" s="166">
        <f t="shared" ca="1" si="96"/>
        <v>0</v>
      </c>
      <c r="V372" s="166">
        <f t="shared" ca="1" si="96"/>
        <v>0</v>
      </c>
      <c r="W372" s="166">
        <f t="shared" ca="1" si="96"/>
        <v>0</v>
      </c>
      <c r="X372" s="166">
        <f t="shared" ca="1" si="96"/>
        <v>0</v>
      </c>
      <c r="Y372" s="166">
        <f t="shared" ca="1" si="96"/>
        <v>0</v>
      </c>
      <c r="Z372" s="166">
        <f t="shared" ca="1" si="96"/>
        <v>0</v>
      </c>
      <c r="AA372" s="166">
        <f t="shared" ca="1" si="96"/>
        <v>0</v>
      </c>
      <c r="AB372" s="166">
        <f t="shared" ca="1" si="96"/>
        <v>0</v>
      </c>
      <c r="AC372" s="166">
        <f t="shared" ca="1" si="96"/>
        <v>0</v>
      </c>
      <c r="AD372" s="166">
        <f t="shared" ca="1" si="96"/>
        <v>0</v>
      </c>
      <c r="AE372" s="166">
        <f t="shared" ca="1" si="96"/>
        <v>0</v>
      </c>
      <c r="AF372" s="166">
        <f t="shared" ca="1" si="96"/>
        <v>0</v>
      </c>
      <c r="AG372" s="166">
        <f t="shared" ca="1" si="96"/>
        <v>0</v>
      </c>
      <c r="AH372" s="166">
        <f t="shared" ca="1" si="96"/>
        <v>0</v>
      </c>
      <c r="AI372" s="166">
        <f t="shared" ca="1" si="96"/>
        <v>0</v>
      </c>
      <c r="AJ372" s="166">
        <f t="shared" ca="1" si="96"/>
        <v>0</v>
      </c>
      <c r="AK372" s="166">
        <f t="shared" ca="1" si="96"/>
        <v>0</v>
      </c>
      <c r="AL372" s="166">
        <f t="shared" ca="1" si="96"/>
        <v>0</v>
      </c>
    </row>
    <row r="373" spans="1:38" hidden="1" outlineLevel="1">
      <c r="D373" s="165"/>
      <c r="H373" s="73"/>
      <c r="I373" s="73"/>
      <c r="J373" s="73"/>
      <c r="K373" s="73"/>
      <c r="L373" s="73"/>
      <c r="M373" s="73"/>
      <c r="N373" s="73"/>
      <c r="O373" s="73"/>
      <c r="P373" s="73"/>
      <c r="Q373" s="73"/>
      <c r="R373" s="73"/>
      <c r="S373" s="73"/>
      <c r="T373" s="73"/>
      <c r="U373" s="73"/>
      <c r="V373" s="73"/>
      <c r="W373" s="73"/>
      <c r="X373" s="73"/>
      <c r="Y373" s="73"/>
      <c r="Z373" s="73"/>
      <c r="AA373" s="73"/>
      <c r="AB373" s="73"/>
      <c r="AC373" s="73"/>
      <c r="AD373" s="73"/>
      <c r="AE373" s="73"/>
      <c r="AF373" s="73"/>
      <c r="AG373" s="73"/>
      <c r="AH373" s="73"/>
      <c r="AI373" s="73"/>
      <c r="AJ373" s="73"/>
      <c r="AK373" s="73"/>
      <c r="AL373" s="73"/>
    </row>
    <row r="374" spans="1:38" s="163" customFormat="1" ht="15.6" hidden="1" outlineLevel="1">
      <c r="A374" s="163" t="str">
        <f>'TEIL 1 Zustandsermittlung'!A284</f>
        <v>Nach außerhalb bereitgestellte Endenergie</v>
      </c>
      <c r="D374" s="258"/>
      <c r="H374" s="73"/>
      <c r="I374" s="73"/>
      <c r="J374" s="73"/>
      <c r="K374" s="73"/>
      <c r="L374" s="73"/>
      <c r="M374" s="73"/>
      <c r="N374" s="73"/>
      <c r="O374" s="73"/>
      <c r="P374" s="73"/>
      <c r="Q374" s="73"/>
      <c r="R374" s="73"/>
      <c r="S374" s="73"/>
      <c r="T374" s="73"/>
      <c r="U374" s="73"/>
      <c r="V374" s="73"/>
      <c r="W374" s="73"/>
      <c r="X374" s="73"/>
      <c r="Y374" s="73"/>
      <c r="Z374" s="73"/>
      <c r="AA374" s="73"/>
      <c r="AB374" s="73"/>
      <c r="AC374" s="73"/>
      <c r="AD374" s="73"/>
      <c r="AE374" s="73"/>
      <c r="AF374" s="73"/>
      <c r="AG374" s="73"/>
      <c r="AH374" s="73"/>
      <c r="AI374" s="73"/>
      <c r="AJ374" s="73"/>
      <c r="AK374" s="73"/>
      <c r="AL374" s="73"/>
    </row>
    <row r="375" spans="1:38" hidden="1" outlineLevel="1">
      <c r="D375" s="165"/>
      <c r="H375" s="73"/>
      <c r="I375" s="73"/>
      <c r="J375" s="73"/>
      <c r="K375" s="73"/>
      <c r="L375" s="73"/>
      <c r="M375" s="73"/>
      <c r="N375" s="73"/>
      <c r="O375" s="73"/>
      <c r="P375" s="73"/>
      <c r="Q375" s="73"/>
      <c r="R375" s="73"/>
      <c r="S375" s="73"/>
      <c r="T375" s="73"/>
      <c r="U375" s="73"/>
      <c r="V375" s="73"/>
      <c r="W375" s="73"/>
      <c r="X375" s="73"/>
      <c r="Y375" s="73"/>
      <c r="Z375" s="73"/>
      <c r="AA375" s="73"/>
      <c r="AB375" s="73"/>
      <c r="AC375" s="73"/>
      <c r="AD375" s="73"/>
      <c r="AE375" s="73"/>
      <c r="AF375" s="73"/>
      <c r="AG375" s="73"/>
      <c r="AH375" s="73"/>
      <c r="AI375" s="73"/>
      <c r="AJ375" s="73"/>
      <c r="AK375" s="73"/>
      <c r="AL375" s="73"/>
    </row>
    <row r="376" spans="1:38" hidden="1" outlineLevel="1">
      <c r="A376" s="47" t="str">
        <f>'TEIL 1 Zustandsermittlung'!A286</f>
        <v>Elektrische Energie</v>
      </c>
      <c r="D376" s="165"/>
      <c r="H376" s="73"/>
      <c r="I376" s="73"/>
      <c r="J376" s="73"/>
      <c r="K376" s="73"/>
      <c r="L376" s="73"/>
      <c r="M376" s="73"/>
      <c r="N376" s="73"/>
      <c r="O376" s="73"/>
      <c r="P376" s="73"/>
      <c r="Q376" s="73"/>
      <c r="R376" s="73"/>
      <c r="S376" s="73"/>
      <c r="T376" s="73"/>
      <c r="U376" s="73"/>
      <c r="V376" s="73"/>
      <c r="W376" s="73"/>
      <c r="X376" s="73"/>
      <c r="Y376" s="73"/>
      <c r="Z376" s="73"/>
      <c r="AA376" s="73"/>
      <c r="AB376" s="73"/>
      <c r="AC376" s="73"/>
      <c r="AD376" s="73"/>
      <c r="AE376" s="73"/>
      <c r="AF376" s="73"/>
      <c r="AG376" s="73"/>
      <c r="AH376" s="73"/>
      <c r="AI376" s="73"/>
      <c r="AJ376" s="73"/>
      <c r="AK376" s="73"/>
      <c r="AL376" s="73"/>
    </row>
    <row r="377" spans="1:38" hidden="1" outlineLevel="1">
      <c r="A377" s="32" t="str">
        <f>'TEIL 1 Zustandsermittlung'!A287</f>
        <v>Strom-Mix Österreich</v>
      </c>
      <c r="C377" s="32" t="str">
        <f>'TEIL 1 Zustandsermittlung'!C287</f>
        <v>ÖKOBAUDAT-Datenbank</v>
      </c>
      <c r="D377" s="165"/>
      <c r="H377" s="166">
        <f t="shared" ref="H377:AL377" si="97">IF(H$220="",0,H$220)</f>
        <v>0</v>
      </c>
      <c r="I377" s="166">
        <f t="shared" si="97"/>
        <v>0</v>
      </c>
      <c r="J377" s="166">
        <f t="shared" si="97"/>
        <v>0</v>
      </c>
      <c r="K377" s="166">
        <f t="shared" si="97"/>
        <v>0</v>
      </c>
      <c r="L377" s="166">
        <f t="shared" si="97"/>
        <v>0</v>
      </c>
      <c r="M377" s="166">
        <f t="shared" si="97"/>
        <v>0</v>
      </c>
      <c r="N377" s="166">
        <f t="shared" si="97"/>
        <v>0</v>
      </c>
      <c r="O377" s="166">
        <f t="shared" si="97"/>
        <v>0</v>
      </c>
      <c r="P377" s="166">
        <f t="shared" si="97"/>
        <v>0</v>
      </c>
      <c r="Q377" s="166">
        <f t="shared" si="97"/>
        <v>0</v>
      </c>
      <c r="R377" s="166">
        <f t="shared" si="97"/>
        <v>0</v>
      </c>
      <c r="S377" s="166">
        <f t="shared" si="97"/>
        <v>0</v>
      </c>
      <c r="T377" s="166">
        <f t="shared" si="97"/>
        <v>0</v>
      </c>
      <c r="U377" s="166">
        <f t="shared" si="97"/>
        <v>0</v>
      </c>
      <c r="V377" s="166">
        <f t="shared" si="97"/>
        <v>0</v>
      </c>
      <c r="W377" s="166">
        <f t="shared" si="97"/>
        <v>0</v>
      </c>
      <c r="X377" s="166">
        <f t="shared" si="97"/>
        <v>0</v>
      </c>
      <c r="Y377" s="166">
        <f t="shared" si="97"/>
        <v>0</v>
      </c>
      <c r="Z377" s="166">
        <f t="shared" si="97"/>
        <v>0</v>
      </c>
      <c r="AA377" s="166">
        <f t="shared" si="97"/>
        <v>0</v>
      </c>
      <c r="AB377" s="166">
        <f t="shared" si="97"/>
        <v>0</v>
      </c>
      <c r="AC377" s="166">
        <f t="shared" si="97"/>
        <v>0</v>
      </c>
      <c r="AD377" s="166">
        <f t="shared" si="97"/>
        <v>0</v>
      </c>
      <c r="AE377" s="166">
        <f t="shared" si="97"/>
        <v>0</v>
      </c>
      <c r="AF377" s="166">
        <f t="shared" si="97"/>
        <v>0</v>
      </c>
      <c r="AG377" s="166">
        <f t="shared" si="97"/>
        <v>0</v>
      </c>
      <c r="AH377" s="166">
        <f t="shared" si="97"/>
        <v>0</v>
      </c>
      <c r="AI377" s="166">
        <f t="shared" si="97"/>
        <v>0</v>
      </c>
      <c r="AJ377" s="166">
        <f t="shared" si="97"/>
        <v>0</v>
      </c>
      <c r="AK377" s="166">
        <f t="shared" si="97"/>
        <v>0</v>
      </c>
      <c r="AL377" s="166">
        <f t="shared" si="97"/>
        <v>0</v>
      </c>
    </row>
    <row r="378" spans="1:38" hidden="1" outlineLevel="1">
      <c r="A378" s="32" t="str">
        <f>'TEIL 1 Zustandsermittlung'!A288</f>
        <v>Strom Jahresspezifischer CO2-Faktor</v>
      </c>
      <c r="D378" s="165"/>
      <c r="H378" s="73">
        <f t="shared" ref="H378:AL378" si="98">H316</f>
        <v>0.308</v>
      </c>
      <c r="I378" s="73">
        <f t="shared" si="98"/>
        <v>0.29568</v>
      </c>
      <c r="J378" s="73">
        <f t="shared" si="98"/>
        <v>0.28336</v>
      </c>
      <c r="K378" s="73">
        <f t="shared" si="98"/>
        <v>0.27104</v>
      </c>
      <c r="L378" s="73">
        <f t="shared" si="98"/>
        <v>0.25872000000000001</v>
      </c>
      <c r="M378" s="73">
        <f t="shared" si="98"/>
        <v>0.24640000000000001</v>
      </c>
      <c r="N378" s="73">
        <f t="shared" si="98"/>
        <v>0.23408000000000001</v>
      </c>
      <c r="O378" s="73">
        <f t="shared" si="98"/>
        <v>0.22176000000000001</v>
      </c>
      <c r="P378" s="73">
        <f t="shared" si="98"/>
        <v>0.20944000000000002</v>
      </c>
      <c r="Q378" s="73">
        <f t="shared" si="98"/>
        <v>0.19712000000000002</v>
      </c>
      <c r="R378" s="73">
        <f t="shared" si="98"/>
        <v>0.18479999999999999</v>
      </c>
      <c r="S378" s="73">
        <f t="shared" si="98"/>
        <v>0.1796256</v>
      </c>
      <c r="T378" s="73">
        <f t="shared" si="98"/>
        <v>0.1744512</v>
      </c>
      <c r="U378" s="73">
        <f t="shared" si="98"/>
        <v>0.16927680000000001</v>
      </c>
      <c r="V378" s="73">
        <f t="shared" si="98"/>
        <v>0.16410240000000001</v>
      </c>
      <c r="W378" s="73">
        <f t="shared" si="98"/>
        <v>0.15892800000000001</v>
      </c>
      <c r="X378" s="73">
        <f t="shared" si="98"/>
        <v>0.15375360000000002</v>
      </c>
      <c r="Y378" s="73">
        <f t="shared" si="98"/>
        <v>0.14857920000000002</v>
      </c>
      <c r="Z378" s="73">
        <f t="shared" si="98"/>
        <v>0.14340480000000003</v>
      </c>
      <c r="AA378" s="73">
        <f t="shared" si="98"/>
        <v>0.13823040000000003</v>
      </c>
      <c r="AB378" s="73">
        <f t="shared" si="98"/>
        <v>0.13305600000000004</v>
      </c>
      <c r="AC378" s="73">
        <f t="shared" si="98"/>
        <v>0.12788160000000004</v>
      </c>
      <c r="AD378" s="73">
        <f t="shared" si="98"/>
        <v>0.12270720000000004</v>
      </c>
      <c r="AE378" s="73">
        <f t="shared" si="98"/>
        <v>0.11753280000000005</v>
      </c>
      <c r="AF378" s="73">
        <f t="shared" si="98"/>
        <v>0.11235840000000005</v>
      </c>
      <c r="AG378" s="73">
        <f t="shared" si="98"/>
        <v>0.10718400000000006</v>
      </c>
      <c r="AH378" s="73">
        <f t="shared" si="98"/>
        <v>0.10200960000000006</v>
      </c>
      <c r="AI378" s="73">
        <f t="shared" si="98"/>
        <v>9.6835200000000066E-2</v>
      </c>
      <c r="AJ378" s="73">
        <f t="shared" si="98"/>
        <v>9.166080000000007E-2</v>
      </c>
      <c r="AK378" s="73">
        <f t="shared" si="98"/>
        <v>8.6486400000000074E-2</v>
      </c>
      <c r="AL378" s="73">
        <f t="shared" si="98"/>
        <v>8.1311999999999982E-2</v>
      </c>
    </row>
    <row r="379" spans="1:38" hidden="1" outlineLevel="1">
      <c r="D379" s="165"/>
      <c r="H379" s="73"/>
      <c r="I379" s="73"/>
      <c r="J379" s="73"/>
      <c r="K379" s="73"/>
      <c r="L379" s="73"/>
      <c r="M379" s="73"/>
      <c r="N379" s="73"/>
      <c r="O379" s="73"/>
      <c r="P379" s="73"/>
      <c r="Q379" s="73"/>
      <c r="R379" s="73"/>
      <c r="S379" s="73"/>
      <c r="T379" s="73"/>
      <c r="U379" s="73"/>
      <c r="V379" s="73"/>
      <c r="W379" s="73"/>
      <c r="X379" s="73"/>
      <c r="Y379" s="73"/>
      <c r="Z379" s="73"/>
      <c r="AA379" s="73"/>
      <c r="AB379" s="73"/>
      <c r="AC379" s="73"/>
      <c r="AD379" s="73"/>
      <c r="AE379" s="73"/>
      <c r="AF379" s="73"/>
      <c r="AG379" s="73"/>
      <c r="AH379" s="73"/>
      <c r="AI379" s="73"/>
      <c r="AJ379" s="73"/>
      <c r="AK379" s="73"/>
      <c r="AL379" s="73"/>
    </row>
    <row r="380" spans="1:38" hidden="1" outlineLevel="1">
      <c r="A380" s="47" t="str">
        <f>'TEIL 1 Zustandsermittlung'!A290</f>
        <v>Thermische Energie</v>
      </c>
      <c r="D380" s="165"/>
      <c r="H380" s="73"/>
      <c r="I380" s="73"/>
      <c r="J380" s="73"/>
      <c r="K380" s="73"/>
      <c r="L380" s="73"/>
      <c r="M380" s="73"/>
      <c r="N380" s="73"/>
      <c r="O380" s="73"/>
      <c r="P380" s="73"/>
      <c r="Q380" s="73"/>
      <c r="R380" s="73"/>
      <c r="S380" s="73"/>
      <c r="T380" s="73"/>
      <c r="U380" s="73"/>
      <c r="V380" s="73"/>
      <c r="W380" s="73"/>
      <c r="X380" s="73"/>
      <c r="Y380" s="73"/>
      <c r="Z380" s="73"/>
      <c r="AA380" s="73"/>
      <c r="AB380" s="73"/>
      <c r="AC380" s="73"/>
      <c r="AD380" s="73"/>
      <c r="AE380" s="73"/>
      <c r="AF380" s="73"/>
      <c r="AG380" s="73"/>
      <c r="AH380" s="73"/>
      <c r="AI380" s="73"/>
      <c r="AJ380" s="73"/>
      <c r="AK380" s="73"/>
      <c r="AL380" s="73"/>
    </row>
    <row r="381" spans="1:38" hidden="1" outlineLevel="1">
      <c r="A381" s="32" t="str">
        <f>'TEIL 1 Zustandsermittlung'!A291</f>
        <v>Nah-/Fernwärme 1 (anbieterspezifisch)</v>
      </c>
      <c r="B381" s="32" t="str">
        <f>'TEIL 1 Zustandsermittlung'!B291</f>
        <v/>
      </c>
      <c r="C381" s="32" t="str">
        <f>'TEIL 1 Zustandsermittlung'!C291</f>
        <v/>
      </c>
      <c r="D381" s="165"/>
      <c r="H381" s="166">
        <f t="shared" ref="H381:AL381" ca="1" si="99">SUMIF($C$226:$E$232,$A381,H$228:H$234)</f>
        <v>0</v>
      </c>
      <c r="I381" s="166">
        <f t="shared" ca="1" si="99"/>
        <v>0</v>
      </c>
      <c r="J381" s="166">
        <f t="shared" ca="1" si="99"/>
        <v>0</v>
      </c>
      <c r="K381" s="166">
        <f t="shared" ca="1" si="99"/>
        <v>0</v>
      </c>
      <c r="L381" s="166">
        <f t="shared" ca="1" si="99"/>
        <v>0</v>
      </c>
      <c r="M381" s="166">
        <f t="shared" ca="1" si="99"/>
        <v>0</v>
      </c>
      <c r="N381" s="166">
        <f t="shared" ca="1" si="99"/>
        <v>0</v>
      </c>
      <c r="O381" s="166">
        <f t="shared" ca="1" si="99"/>
        <v>0</v>
      </c>
      <c r="P381" s="166">
        <f t="shared" ca="1" si="99"/>
        <v>0</v>
      </c>
      <c r="Q381" s="166">
        <f t="shared" ca="1" si="99"/>
        <v>0</v>
      </c>
      <c r="R381" s="166">
        <f t="shared" ca="1" si="99"/>
        <v>0</v>
      </c>
      <c r="S381" s="166">
        <f t="shared" ca="1" si="99"/>
        <v>0</v>
      </c>
      <c r="T381" s="166">
        <f t="shared" ca="1" si="99"/>
        <v>0</v>
      </c>
      <c r="U381" s="166">
        <f t="shared" ca="1" si="99"/>
        <v>0</v>
      </c>
      <c r="V381" s="166">
        <f t="shared" ca="1" si="99"/>
        <v>0</v>
      </c>
      <c r="W381" s="166">
        <f t="shared" ca="1" si="99"/>
        <v>0</v>
      </c>
      <c r="X381" s="166">
        <f t="shared" ca="1" si="99"/>
        <v>0</v>
      </c>
      <c r="Y381" s="166">
        <f t="shared" ca="1" si="99"/>
        <v>0</v>
      </c>
      <c r="Z381" s="166">
        <f t="shared" ca="1" si="99"/>
        <v>0</v>
      </c>
      <c r="AA381" s="166">
        <f t="shared" ca="1" si="99"/>
        <v>0</v>
      </c>
      <c r="AB381" s="166">
        <f t="shared" ca="1" si="99"/>
        <v>0</v>
      </c>
      <c r="AC381" s="166">
        <f t="shared" ca="1" si="99"/>
        <v>0</v>
      </c>
      <c r="AD381" s="166">
        <f t="shared" ca="1" si="99"/>
        <v>0</v>
      </c>
      <c r="AE381" s="166">
        <f t="shared" ca="1" si="99"/>
        <v>0</v>
      </c>
      <c r="AF381" s="166">
        <f t="shared" ca="1" si="99"/>
        <v>0</v>
      </c>
      <c r="AG381" s="166">
        <f t="shared" ca="1" si="99"/>
        <v>0</v>
      </c>
      <c r="AH381" s="166">
        <f t="shared" ca="1" si="99"/>
        <v>0</v>
      </c>
      <c r="AI381" s="166">
        <f t="shared" ca="1" si="99"/>
        <v>0</v>
      </c>
      <c r="AJ381" s="166">
        <f t="shared" ca="1" si="99"/>
        <v>0</v>
      </c>
      <c r="AK381" s="166">
        <f t="shared" ca="1" si="99"/>
        <v>0</v>
      </c>
      <c r="AL381" s="166">
        <f t="shared" ca="1" si="99"/>
        <v>0</v>
      </c>
    </row>
    <row r="382" spans="1:38" hidden="1" outlineLevel="1">
      <c r="A382" s="32" t="str">
        <f>'TEIL 1 Zustandsermittlung'!A292</f>
        <v>Nah-/Fernwärme 2 (anbieterspezifisch)</v>
      </c>
      <c r="B382" s="32" t="str">
        <f>'TEIL 1 Zustandsermittlung'!B292</f>
        <v/>
      </c>
      <c r="C382" s="32" t="str">
        <f>'TEIL 1 Zustandsermittlung'!C292</f>
        <v/>
      </c>
      <c r="D382" s="165"/>
      <c r="H382" s="166">
        <f t="shared" ref="H382:AL387" ca="1" si="100">SUMIF($C$226:$E$232,$A382,H$228:H$234)</f>
        <v>0</v>
      </c>
      <c r="I382" s="166">
        <f t="shared" ca="1" si="100"/>
        <v>0</v>
      </c>
      <c r="J382" s="166">
        <f t="shared" ca="1" si="100"/>
        <v>0</v>
      </c>
      <c r="K382" s="166">
        <f t="shared" ca="1" si="100"/>
        <v>0</v>
      </c>
      <c r="L382" s="166">
        <f t="shared" ca="1" si="100"/>
        <v>0</v>
      </c>
      <c r="M382" s="166">
        <f t="shared" ca="1" si="100"/>
        <v>0</v>
      </c>
      <c r="N382" s="166">
        <f t="shared" ca="1" si="100"/>
        <v>0</v>
      </c>
      <c r="O382" s="166">
        <f t="shared" ca="1" si="100"/>
        <v>0</v>
      </c>
      <c r="P382" s="166">
        <f t="shared" ca="1" si="100"/>
        <v>0</v>
      </c>
      <c r="Q382" s="166">
        <f t="shared" ca="1" si="100"/>
        <v>0</v>
      </c>
      <c r="R382" s="166">
        <f t="shared" ca="1" si="100"/>
        <v>0</v>
      </c>
      <c r="S382" s="166">
        <f t="shared" ca="1" si="100"/>
        <v>0</v>
      </c>
      <c r="T382" s="166">
        <f t="shared" ca="1" si="100"/>
        <v>0</v>
      </c>
      <c r="U382" s="166">
        <f t="shared" ca="1" si="100"/>
        <v>0</v>
      </c>
      <c r="V382" s="166">
        <f t="shared" ca="1" si="100"/>
        <v>0</v>
      </c>
      <c r="W382" s="166">
        <f t="shared" ca="1" si="100"/>
        <v>0</v>
      </c>
      <c r="X382" s="166">
        <f t="shared" ca="1" si="100"/>
        <v>0</v>
      </c>
      <c r="Y382" s="166">
        <f t="shared" ca="1" si="100"/>
        <v>0</v>
      </c>
      <c r="Z382" s="166">
        <f t="shared" ca="1" si="100"/>
        <v>0</v>
      </c>
      <c r="AA382" s="166">
        <f t="shared" ca="1" si="100"/>
        <v>0</v>
      </c>
      <c r="AB382" s="166">
        <f t="shared" ca="1" si="100"/>
        <v>0</v>
      </c>
      <c r="AC382" s="166">
        <f t="shared" ca="1" si="100"/>
        <v>0</v>
      </c>
      <c r="AD382" s="166">
        <f t="shared" ca="1" si="100"/>
        <v>0</v>
      </c>
      <c r="AE382" s="166">
        <f t="shared" ca="1" si="100"/>
        <v>0</v>
      </c>
      <c r="AF382" s="166">
        <f t="shared" ca="1" si="100"/>
        <v>0</v>
      </c>
      <c r="AG382" s="166">
        <f t="shared" ca="1" si="100"/>
        <v>0</v>
      </c>
      <c r="AH382" s="166">
        <f t="shared" ca="1" si="100"/>
        <v>0</v>
      </c>
      <c r="AI382" s="166">
        <f t="shared" ca="1" si="100"/>
        <v>0</v>
      </c>
      <c r="AJ382" s="166">
        <f t="shared" ca="1" si="100"/>
        <v>0</v>
      </c>
      <c r="AK382" s="166">
        <f t="shared" ca="1" si="100"/>
        <v>0</v>
      </c>
      <c r="AL382" s="166">
        <f t="shared" ca="1" si="100"/>
        <v>0</v>
      </c>
    </row>
    <row r="383" spans="1:38" hidden="1" outlineLevel="1">
      <c r="A383" s="32" t="str">
        <f>'TEIL 1 Zustandsermittlung'!A293</f>
        <v>Nah-/Fernwärme 3 (anbieterspezifisch)</v>
      </c>
      <c r="B383" s="32" t="str">
        <f>'TEIL 1 Zustandsermittlung'!B293</f>
        <v/>
      </c>
      <c r="C383" s="32" t="str">
        <f>'TEIL 1 Zustandsermittlung'!C293</f>
        <v/>
      </c>
      <c r="D383" s="165"/>
      <c r="H383" s="166">
        <f t="shared" ca="1" si="100"/>
        <v>0</v>
      </c>
      <c r="I383" s="166">
        <f t="shared" ca="1" si="100"/>
        <v>0</v>
      </c>
      <c r="J383" s="166">
        <f t="shared" ca="1" si="100"/>
        <v>0</v>
      </c>
      <c r="K383" s="166">
        <f t="shared" ca="1" si="100"/>
        <v>0</v>
      </c>
      <c r="L383" s="166">
        <f t="shared" ca="1" si="100"/>
        <v>0</v>
      </c>
      <c r="M383" s="166">
        <f t="shared" ca="1" si="100"/>
        <v>0</v>
      </c>
      <c r="N383" s="166">
        <f t="shared" ca="1" si="100"/>
        <v>0</v>
      </c>
      <c r="O383" s="166">
        <f t="shared" ca="1" si="100"/>
        <v>0</v>
      </c>
      <c r="P383" s="166">
        <f t="shared" ca="1" si="100"/>
        <v>0</v>
      </c>
      <c r="Q383" s="166">
        <f t="shared" ca="1" si="100"/>
        <v>0</v>
      </c>
      <c r="R383" s="166">
        <f t="shared" ca="1" si="100"/>
        <v>0</v>
      </c>
      <c r="S383" s="166">
        <f t="shared" ca="1" si="100"/>
        <v>0</v>
      </c>
      <c r="T383" s="166">
        <f t="shared" ca="1" si="100"/>
        <v>0</v>
      </c>
      <c r="U383" s="166">
        <f t="shared" ca="1" si="100"/>
        <v>0</v>
      </c>
      <c r="V383" s="166">
        <f t="shared" ca="1" si="100"/>
        <v>0</v>
      </c>
      <c r="W383" s="166">
        <f t="shared" ca="1" si="100"/>
        <v>0</v>
      </c>
      <c r="X383" s="166">
        <f t="shared" ca="1" si="100"/>
        <v>0</v>
      </c>
      <c r="Y383" s="166">
        <f t="shared" ca="1" si="100"/>
        <v>0</v>
      </c>
      <c r="Z383" s="166">
        <f t="shared" ca="1" si="100"/>
        <v>0</v>
      </c>
      <c r="AA383" s="166">
        <f t="shared" ca="1" si="100"/>
        <v>0</v>
      </c>
      <c r="AB383" s="166">
        <f t="shared" ca="1" si="100"/>
        <v>0</v>
      </c>
      <c r="AC383" s="166">
        <f t="shared" ca="1" si="100"/>
        <v>0</v>
      </c>
      <c r="AD383" s="166">
        <f t="shared" ca="1" si="100"/>
        <v>0</v>
      </c>
      <c r="AE383" s="166">
        <f t="shared" ca="1" si="100"/>
        <v>0</v>
      </c>
      <c r="AF383" s="166">
        <f t="shared" ca="1" si="100"/>
        <v>0</v>
      </c>
      <c r="AG383" s="166">
        <f t="shared" ca="1" si="100"/>
        <v>0</v>
      </c>
      <c r="AH383" s="166">
        <f t="shared" ca="1" si="100"/>
        <v>0</v>
      </c>
      <c r="AI383" s="166">
        <f t="shared" ca="1" si="100"/>
        <v>0</v>
      </c>
      <c r="AJ383" s="166">
        <f t="shared" ca="1" si="100"/>
        <v>0</v>
      </c>
      <c r="AK383" s="166">
        <f t="shared" ca="1" si="100"/>
        <v>0</v>
      </c>
      <c r="AL383" s="166">
        <f t="shared" ca="1" si="100"/>
        <v>0</v>
      </c>
    </row>
    <row r="384" spans="1:38" hidden="1" outlineLevel="1">
      <c r="A384" s="32" t="str">
        <f>'TEIL 1 Zustandsermittlung'!A294</f>
        <v>Wärme-Mix Deutschland (Quelle DGNB, 2018)</v>
      </c>
      <c r="B384" s="32">
        <f>'TEIL 1 Zustandsermittlung'!B294</f>
        <v>0</v>
      </c>
      <c r="C384" s="32">
        <f>'TEIL 1 Zustandsermittlung'!C294</f>
        <v>0</v>
      </c>
      <c r="D384" s="165"/>
      <c r="H384" s="166">
        <f t="shared" ca="1" si="100"/>
        <v>0</v>
      </c>
      <c r="I384" s="166">
        <f t="shared" ca="1" si="100"/>
        <v>0</v>
      </c>
      <c r="J384" s="166">
        <f t="shared" ca="1" si="100"/>
        <v>0</v>
      </c>
      <c r="K384" s="166">
        <f t="shared" ca="1" si="100"/>
        <v>0</v>
      </c>
      <c r="L384" s="166">
        <f t="shared" ca="1" si="100"/>
        <v>0</v>
      </c>
      <c r="M384" s="166">
        <f t="shared" ca="1" si="100"/>
        <v>0</v>
      </c>
      <c r="N384" s="166">
        <f t="shared" ca="1" si="100"/>
        <v>0</v>
      </c>
      <c r="O384" s="166">
        <f t="shared" ca="1" si="100"/>
        <v>0</v>
      </c>
      <c r="P384" s="166">
        <f t="shared" ca="1" si="100"/>
        <v>0</v>
      </c>
      <c r="Q384" s="166">
        <f t="shared" ca="1" si="100"/>
        <v>0</v>
      </c>
      <c r="R384" s="166">
        <f t="shared" ca="1" si="100"/>
        <v>0</v>
      </c>
      <c r="S384" s="166">
        <f t="shared" ca="1" si="100"/>
        <v>0</v>
      </c>
      <c r="T384" s="166">
        <f t="shared" ca="1" si="100"/>
        <v>0</v>
      </c>
      <c r="U384" s="166">
        <f t="shared" ca="1" si="100"/>
        <v>0</v>
      </c>
      <c r="V384" s="166">
        <f t="shared" ca="1" si="100"/>
        <v>0</v>
      </c>
      <c r="W384" s="166">
        <f t="shared" ca="1" si="100"/>
        <v>0</v>
      </c>
      <c r="X384" s="166">
        <f t="shared" ca="1" si="100"/>
        <v>0</v>
      </c>
      <c r="Y384" s="166">
        <f t="shared" ca="1" si="100"/>
        <v>0</v>
      </c>
      <c r="Z384" s="166">
        <f t="shared" ca="1" si="100"/>
        <v>0</v>
      </c>
      <c r="AA384" s="166">
        <f t="shared" ca="1" si="100"/>
        <v>0</v>
      </c>
      <c r="AB384" s="166">
        <f t="shared" ca="1" si="100"/>
        <v>0</v>
      </c>
      <c r="AC384" s="166">
        <f t="shared" ca="1" si="100"/>
        <v>0</v>
      </c>
      <c r="AD384" s="166">
        <f t="shared" ca="1" si="100"/>
        <v>0</v>
      </c>
      <c r="AE384" s="166">
        <f t="shared" ca="1" si="100"/>
        <v>0</v>
      </c>
      <c r="AF384" s="166">
        <f t="shared" ca="1" si="100"/>
        <v>0</v>
      </c>
      <c r="AG384" s="166">
        <f t="shared" ca="1" si="100"/>
        <v>0</v>
      </c>
      <c r="AH384" s="166">
        <f t="shared" ca="1" si="100"/>
        <v>0</v>
      </c>
      <c r="AI384" s="166">
        <f t="shared" ca="1" si="100"/>
        <v>0</v>
      </c>
      <c r="AJ384" s="166">
        <f t="shared" ca="1" si="100"/>
        <v>0</v>
      </c>
      <c r="AK384" s="166">
        <f t="shared" ca="1" si="100"/>
        <v>0</v>
      </c>
      <c r="AL384" s="166">
        <f t="shared" ca="1" si="100"/>
        <v>0</v>
      </c>
    </row>
    <row r="385" spans="1:38" hidden="1" outlineLevel="1">
      <c r="A385" s="32" t="str">
        <f>'TEIL 1 Zustandsermittlung'!A295</f>
        <v>Nah-/Fernkälte 1 (anbieterspezifisch)</v>
      </c>
      <c r="B385" s="32" t="str">
        <f>'TEIL 1 Zustandsermittlung'!B295</f>
        <v/>
      </c>
      <c r="C385" s="32" t="str">
        <f>'TEIL 1 Zustandsermittlung'!C295</f>
        <v/>
      </c>
      <c r="D385" s="165"/>
      <c r="H385" s="166">
        <f t="shared" ca="1" si="100"/>
        <v>0</v>
      </c>
      <c r="I385" s="166">
        <f t="shared" ca="1" si="100"/>
        <v>0</v>
      </c>
      <c r="J385" s="166">
        <f t="shared" ca="1" si="100"/>
        <v>0</v>
      </c>
      <c r="K385" s="166">
        <f t="shared" ca="1" si="100"/>
        <v>0</v>
      </c>
      <c r="L385" s="166">
        <f t="shared" ca="1" si="100"/>
        <v>0</v>
      </c>
      <c r="M385" s="166">
        <f t="shared" ca="1" si="100"/>
        <v>0</v>
      </c>
      <c r="N385" s="166">
        <f t="shared" ca="1" si="100"/>
        <v>0</v>
      </c>
      <c r="O385" s="166">
        <f t="shared" ca="1" si="100"/>
        <v>0</v>
      </c>
      <c r="P385" s="166">
        <f t="shared" ca="1" si="100"/>
        <v>0</v>
      </c>
      <c r="Q385" s="166">
        <f t="shared" ca="1" si="100"/>
        <v>0</v>
      </c>
      <c r="R385" s="166">
        <f t="shared" ca="1" si="100"/>
        <v>0</v>
      </c>
      <c r="S385" s="166">
        <f t="shared" ca="1" si="100"/>
        <v>0</v>
      </c>
      <c r="T385" s="166">
        <f t="shared" ca="1" si="100"/>
        <v>0</v>
      </c>
      <c r="U385" s="166">
        <f t="shared" ca="1" si="100"/>
        <v>0</v>
      </c>
      <c r="V385" s="166">
        <f t="shared" ca="1" si="100"/>
        <v>0</v>
      </c>
      <c r="W385" s="166">
        <f t="shared" ca="1" si="100"/>
        <v>0</v>
      </c>
      <c r="X385" s="166">
        <f t="shared" ca="1" si="100"/>
        <v>0</v>
      </c>
      <c r="Y385" s="166">
        <f t="shared" ca="1" si="100"/>
        <v>0</v>
      </c>
      <c r="Z385" s="166">
        <f t="shared" ca="1" si="100"/>
        <v>0</v>
      </c>
      <c r="AA385" s="166">
        <f t="shared" ca="1" si="100"/>
        <v>0</v>
      </c>
      <c r="AB385" s="166">
        <f t="shared" ca="1" si="100"/>
        <v>0</v>
      </c>
      <c r="AC385" s="166">
        <f t="shared" ca="1" si="100"/>
        <v>0</v>
      </c>
      <c r="AD385" s="166">
        <f t="shared" ca="1" si="100"/>
        <v>0</v>
      </c>
      <c r="AE385" s="166">
        <f t="shared" ca="1" si="100"/>
        <v>0</v>
      </c>
      <c r="AF385" s="166">
        <f t="shared" ca="1" si="100"/>
        <v>0</v>
      </c>
      <c r="AG385" s="166">
        <f t="shared" ca="1" si="100"/>
        <v>0</v>
      </c>
      <c r="AH385" s="166">
        <f t="shared" ca="1" si="100"/>
        <v>0</v>
      </c>
      <c r="AI385" s="166">
        <f t="shared" ca="1" si="100"/>
        <v>0</v>
      </c>
      <c r="AJ385" s="166">
        <f t="shared" ca="1" si="100"/>
        <v>0</v>
      </c>
      <c r="AK385" s="166">
        <f t="shared" ca="1" si="100"/>
        <v>0</v>
      </c>
      <c r="AL385" s="166">
        <f t="shared" ca="1" si="100"/>
        <v>0</v>
      </c>
    </row>
    <row r="386" spans="1:38" hidden="1" outlineLevel="1">
      <c r="A386" s="32" t="str">
        <f>'TEIL 1 Zustandsermittlung'!A296</f>
        <v>Nah-/Fernkälte 2 (anbieterspezifisch)</v>
      </c>
      <c r="B386" s="32" t="str">
        <f>'TEIL 1 Zustandsermittlung'!B296</f>
        <v/>
      </c>
      <c r="C386" s="32" t="str">
        <f>'TEIL 1 Zustandsermittlung'!C296</f>
        <v/>
      </c>
      <c r="D386" s="165"/>
      <c r="H386" s="166">
        <f t="shared" ca="1" si="100"/>
        <v>0</v>
      </c>
      <c r="I386" s="166">
        <f t="shared" ca="1" si="100"/>
        <v>0</v>
      </c>
      <c r="J386" s="166">
        <f t="shared" ca="1" si="100"/>
        <v>0</v>
      </c>
      <c r="K386" s="166">
        <f t="shared" ca="1" si="100"/>
        <v>0</v>
      </c>
      <c r="L386" s="166">
        <f t="shared" ca="1" si="100"/>
        <v>0</v>
      </c>
      <c r="M386" s="166">
        <f t="shared" ca="1" si="100"/>
        <v>0</v>
      </c>
      <c r="N386" s="166">
        <f t="shared" ca="1" si="100"/>
        <v>0</v>
      </c>
      <c r="O386" s="166">
        <f t="shared" ca="1" si="100"/>
        <v>0</v>
      </c>
      <c r="P386" s="166">
        <f t="shared" ca="1" si="100"/>
        <v>0</v>
      </c>
      <c r="Q386" s="166">
        <f t="shared" ca="1" si="100"/>
        <v>0</v>
      </c>
      <c r="R386" s="166">
        <f t="shared" ca="1" si="100"/>
        <v>0</v>
      </c>
      <c r="S386" s="166">
        <f t="shared" ca="1" si="100"/>
        <v>0</v>
      </c>
      <c r="T386" s="166">
        <f t="shared" ca="1" si="100"/>
        <v>0</v>
      </c>
      <c r="U386" s="166">
        <f t="shared" ca="1" si="100"/>
        <v>0</v>
      </c>
      <c r="V386" s="166">
        <f t="shared" ca="1" si="100"/>
        <v>0</v>
      </c>
      <c r="W386" s="166">
        <f t="shared" ca="1" si="100"/>
        <v>0</v>
      </c>
      <c r="X386" s="166">
        <f t="shared" ca="1" si="100"/>
        <v>0</v>
      </c>
      <c r="Y386" s="166">
        <f t="shared" ca="1" si="100"/>
        <v>0</v>
      </c>
      <c r="Z386" s="166">
        <f t="shared" ca="1" si="100"/>
        <v>0</v>
      </c>
      <c r="AA386" s="166">
        <f t="shared" ca="1" si="100"/>
        <v>0</v>
      </c>
      <c r="AB386" s="166">
        <f t="shared" ca="1" si="100"/>
        <v>0</v>
      </c>
      <c r="AC386" s="166">
        <f t="shared" ca="1" si="100"/>
        <v>0</v>
      </c>
      <c r="AD386" s="166">
        <f t="shared" ca="1" si="100"/>
        <v>0</v>
      </c>
      <c r="AE386" s="166">
        <f t="shared" ca="1" si="100"/>
        <v>0</v>
      </c>
      <c r="AF386" s="166">
        <f t="shared" ca="1" si="100"/>
        <v>0</v>
      </c>
      <c r="AG386" s="166">
        <f t="shared" ca="1" si="100"/>
        <v>0</v>
      </c>
      <c r="AH386" s="166">
        <f t="shared" ca="1" si="100"/>
        <v>0</v>
      </c>
      <c r="AI386" s="166">
        <f t="shared" ca="1" si="100"/>
        <v>0</v>
      </c>
      <c r="AJ386" s="166">
        <f t="shared" ca="1" si="100"/>
        <v>0</v>
      </c>
      <c r="AK386" s="166">
        <f t="shared" ca="1" si="100"/>
        <v>0</v>
      </c>
      <c r="AL386" s="166">
        <f t="shared" ca="1" si="100"/>
        <v>0</v>
      </c>
    </row>
    <row r="387" spans="1:38" hidden="1" outlineLevel="1">
      <c r="A387" s="32" t="str">
        <f>'TEIL 1 Zustandsermittlung'!A297</f>
        <v>Nah-/Fernkälte 3 (anbieterspezifisch)</v>
      </c>
      <c r="B387" s="32" t="str">
        <f>'TEIL 1 Zustandsermittlung'!B297</f>
        <v/>
      </c>
      <c r="C387" s="32" t="str">
        <f>'TEIL 1 Zustandsermittlung'!C297</f>
        <v/>
      </c>
      <c r="D387" s="165"/>
      <c r="H387" s="166">
        <f t="shared" ca="1" si="100"/>
        <v>0</v>
      </c>
      <c r="I387" s="166">
        <f t="shared" ca="1" si="100"/>
        <v>0</v>
      </c>
      <c r="J387" s="166">
        <f t="shared" ca="1" si="100"/>
        <v>0</v>
      </c>
      <c r="K387" s="166">
        <f t="shared" ca="1" si="100"/>
        <v>0</v>
      </c>
      <c r="L387" s="166">
        <f t="shared" ca="1" si="100"/>
        <v>0</v>
      </c>
      <c r="M387" s="166">
        <f t="shared" ca="1" si="100"/>
        <v>0</v>
      </c>
      <c r="N387" s="166">
        <f t="shared" ca="1" si="100"/>
        <v>0</v>
      </c>
      <c r="O387" s="166">
        <f t="shared" ca="1" si="100"/>
        <v>0</v>
      </c>
      <c r="P387" s="166">
        <f t="shared" ca="1" si="100"/>
        <v>0</v>
      </c>
      <c r="Q387" s="166">
        <f t="shared" ca="1" si="100"/>
        <v>0</v>
      </c>
      <c r="R387" s="166">
        <f t="shared" ca="1" si="100"/>
        <v>0</v>
      </c>
      <c r="S387" s="166">
        <f t="shared" ca="1" si="100"/>
        <v>0</v>
      </c>
      <c r="T387" s="166">
        <f t="shared" ca="1" si="100"/>
        <v>0</v>
      </c>
      <c r="U387" s="166">
        <f t="shared" ca="1" si="100"/>
        <v>0</v>
      </c>
      <c r="V387" s="166">
        <f t="shared" ca="1" si="100"/>
        <v>0</v>
      </c>
      <c r="W387" s="166">
        <f t="shared" ca="1" si="100"/>
        <v>0</v>
      </c>
      <c r="X387" s="166">
        <f t="shared" ca="1" si="100"/>
        <v>0</v>
      </c>
      <c r="Y387" s="166">
        <f t="shared" ca="1" si="100"/>
        <v>0</v>
      </c>
      <c r="Z387" s="166">
        <f t="shared" ca="1" si="100"/>
        <v>0</v>
      </c>
      <c r="AA387" s="166">
        <f t="shared" ca="1" si="100"/>
        <v>0</v>
      </c>
      <c r="AB387" s="166">
        <f t="shared" ca="1" si="100"/>
        <v>0</v>
      </c>
      <c r="AC387" s="166">
        <f t="shared" ca="1" si="100"/>
        <v>0</v>
      </c>
      <c r="AD387" s="166">
        <f t="shared" ca="1" si="100"/>
        <v>0</v>
      </c>
      <c r="AE387" s="166">
        <f t="shared" ca="1" si="100"/>
        <v>0</v>
      </c>
      <c r="AF387" s="166">
        <f t="shared" ca="1" si="100"/>
        <v>0</v>
      </c>
      <c r="AG387" s="166">
        <f t="shared" ca="1" si="100"/>
        <v>0</v>
      </c>
      <c r="AH387" s="166">
        <f t="shared" ca="1" si="100"/>
        <v>0</v>
      </c>
      <c r="AI387" s="166">
        <f t="shared" ca="1" si="100"/>
        <v>0</v>
      </c>
      <c r="AJ387" s="166">
        <f t="shared" ca="1" si="100"/>
        <v>0</v>
      </c>
      <c r="AK387" s="166">
        <f t="shared" ca="1" si="100"/>
        <v>0</v>
      </c>
      <c r="AL387" s="166">
        <f t="shared" ca="1" si="100"/>
        <v>0</v>
      </c>
    </row>
    <row r="388" spans="1:38" hidden="1" outlineLevel="1">
      <c r="D388" s="165"/>
      <c r="H388" s="166"/>
      <c r="I388" s="166"/>
      <c r="J388" s="166"/>
      <c r="K388" s="166"/>
      <c r="L388" s="166"/>
      <c r="M388" s="166"/>
      <c r="N388" s="166"/>
      <c r="O388" s="166"/>
      <c r="P388" s="166"/>
      <c r="Q388" s="166"/>
      <c r="R388" s="166"/>
      <c r="S388" s="166"/>
      <c r="T388" s="166"/>
      <c r="U388" s="166"/>
      <c r="V388" s="166"/>
      <c r="W388" s="166"/>
      <c r="X388" s="166"/>
      <c r="Y388" s="166"/>
      <c r="Z388" s="166"/>
      <c r="AA388" s="166"/>
      <c r="AB388" s="166"/>
      <c r="AC388" s="166"/>
      <c r="AD388" s="166"/>
      <c r="AE388" s="166"/>
      <c r="AF388" s="166"/>
      <c r="AG388" s="166"/>
      <c r="AH388" s="166"/>
      <c r="AI388" s="166"/>
      <c r="AJ388" s="166"/>
      <c r="AK388" s="166"/>
      <c r="AL388" s="166"/>
    </row>
    <row r="389" spans="1:38" hidden="1" outlineLevel="1">
      <c r="C389" s="70" t="str">
        <f>'TEIL 1 Zustandsermittlung'!C299</f>
        <v>Bereitgestellte Energie</v>
      </c>
      <c r="D389" s="165"/>
      <c r="H389" s="166"/>
      <c r="I389" s="166"/>
      <c r="J389" s="166"/>
      <c r="K389" s="166"/>
      <c r="L389" s="166"/>
      <c r="M389" s="166"/>
      <c r="N389" s="166"/>
      <c r="O389" s="166"/>
      <c r="P389" s="166"/>
      <c r="Q389" s="166"/>
      <c r="R389" s="166"/>
      <c r="S389" s="166"/>
      <c r="T389" s="166"/>
      <c r="U389" s="166"/>
      <c r="V389" s="166"/>
      <c r="W389" s="166"/>
      <c r="X389" s="166"/>
      <c r="Y389" s="166"/>
      <c r="Z389" s="166"/>
      <c r="AA389" s="166"/>
      <c r="AB389" s="166"/>
      <c r="AC389" s="166"/>
      <c r="AD389" s="166"/>
      <c r="AE389" s="166"/>
      <c r="AF389" s="166"/>
      <c r="AG389" s="166"/>
      <c r="AH389" s="166"/>
      <c r="AI389" s="166"/>
      <c r="AJ389" s="166"/>
      <c r="AK389" s="166"/>
      <c r="AL389" s="166"/>
    </row>
    <row r="390" spans="1:38" hidden="1" outlineLevel="1">
      <c r="C390" s="32" t="str">
        <f>'TEIL 1 Zustandsermittlung'!C300</f>
        <v>Produzierter und bereitgestellter Strom</v>
      </c>
      <c r="H390" s="166">
        <f t="shared" ref="H390:AL390" si="101">H377</f>
        <v>0</v>
      </c>
      <c r="I390" s="166">
        <f t="shared" si="101"/>
        <v>0</v>
      </c>
      <c r="J390" s="166">
        <f t="shared" si="101"/>
        <v>0</v>
      </c>
      <c r="K390" s="166">
        <f t="shared" si="101"/>
        <v>0</v>
      </c>
      <c r="L390" s="166">
        <f t="shared" si="101"/>
        <v>0</v>
      </c>
      <c r="M390" s="166">
        <f t="shared" si="101"/>
        <v>0</v>
      </c>
      <c r="N390" s="166">
        <f t="shared" si="101"/>
        <v>0</v>
      </c>
      <c r="O390" s="166">
        <f t="shared" si="101"/>
        <v>0</v>
      </c>
      <c r="P390" s="166">
        <f t="shared" si="101"/>
        <v>0</v>
      </c>
      <c r="Q390" s="166">
        <f t="shared" si="101"/>
        <v>0</v>
      </c>
      <c r="R390" s="166">
        <f t="shared" si="101"/>
        <v>0</v>
      </c>
      <c r="S390" s="166">
        <f t="shared" si="101"/>
        <v>0</v>
      </c>
      <c r="T390" s="166">
        <f t="shared" si="101"/>
        <v>0</v>
      </c>
      <c r="U390" s="166">
        <f t="shared" si="101"/>
        <v>0</v>
      </c>
      <c r="V390" s="166">
        <f t="shared" si="101"/>
        <v>0</v>
      </c>
      <c r="W390" s="166">
        <f t="shared" si="101"/>
        <v>0</v>
      </c>
      <c r="X390" s="166">
        <f t="shared" si="101"/>
        <v>0</v>
      </c>
      <c r="Y390" s="166">
        <f t="shared" si="101"/>
        <v>0</v>
      </c>
      <c r="Z390" s="166">
        <f t="shared" si="101"/>
        <v>0</v>
      </c>
      <c r="AA390" s="166">
        <f t="shared" si="101"/>
        <v>0</v>
      </c>
      <c r="AB390" s="166">
        <f t="shared" si="101"/>
        <v>0</v>
      </c>
      <c r="AC390" s="166">
        <f t="shared" si="101"/>
        <v>0</v>
      </c>
      <c r="AD390" s="166">
        <f t="shared" si="101"/>
        <v>0</v>
      </c>
      <c r="AE390" s="166">
        <f t="shared" si="101"/>
        <v>0</v>
      </c>
      <c r="AF390" s="166">
        <f t="shared" si="101"/>
        <v>0</v>
      </c>
      <c r="AG390" s="166">
        <f t="shared" si="101"/>
        <v>0</v>
      </c>
      <c r="AH390" s="166">
        <f t="shared" si="101"/>
        <v>0</v>
      </c>
      <c r="AI390" s="166">
        <f t="shared" si="101"/>
        <v>0</v>
      </c>
      <c r="AJ390" s="166">
        <f t="shared" si="101"/>
        <v>0</v>
      </c>
      <c r="AK390" s="166">
        <f t="shared" si="101"/>
        <v>0</v>
      </c>
      <c r="AL390" s="166">
        <f t="shared" si="101"/>
        <v>0</v>
      </c>
    </row>
    <row r="391" spans="1:38" hidden="1" outlineLevel="1">
      <c r="C391" s="32" t="str">
        <f>'TEIL 1 Zustandsermittlung'!C301</f>
        <v>Produzierte und bereitgestellte Wärme</v>
      </c>
      <c r="H391" s="166">
        <f t="shared" ref="H391:AL391" ca="1" si="102">SUM(H381:H384)</f>
        <v>0</v>
      </c>
      <c r="I391" s="166">
        <f t="shared" ca="1" si="102"/>
        <v>0</v>
      </c>
      <c r="J391" s="166">
        <f t="shared" ca="1" si="102"/>
        <v>0</v>
      </c>
      <c r="K391" s="166">
        <f t="shared" ca="1" si="102"/>
        <v>0</v>
      </c>
      <c r="L391" s="166">
        <f t="shared" ca="1" si="102"/>
        <v>0</v>
      </c>
      <c r="M391" s="166">
        <f t="shared" ca="1" si="102"/>
        <v>0</v>
      </c>
      <c r="N391" s="166">
        <f t="shared" ca="1" si="102"/>
        <v>0</v>
      </c>
      <c r="O391" s="166">
        <f t="shared" ca="1" si="102"/>
        <v>0</v>
      </c>
      <c r="P391" s="166">
        <f t="shared" ca="1" si="102"/>
        <v>0</v>
      </c>
      <c r="Q391" s="166">
        <f t="shared" ca="1" si="102"/>
        <v>0</v>
      </c>
      <c r="R391" s="166">
        <f t="shared" ca="1" si="102"/>
        <v>0</v>
      </c>
      <c r="S391" s="166">
        <f t="shared" ca="1" si="102"/>
        <v>0</v>
      </c>
      <c r="T391" s="166">
        <f t="shared" ca="1" si="102"/>
        <v>0</v>
      </c>
      <c r="U391" s="166">
        <f t="shared" ca="1" si="102"/>
        <v>0</v>
      </c>
      <c r="V391" s="166">
        <f t="shared" ca="1" si="102"/>
        <v>0</v>
      </c>
      <c r="W391" s="166">
        <f t="shared" ca="1" si="102"/>
        <v>0</v>
      </c>
      <c r="X391" s="166">
        <f t="shared" ca="1" si="102"/>
        <v>0</v>
      </c>
      <c r="Y391" s="166">
        <f t="shared" ca="1" si="102"/>
        <v>0</v>
      </c>
      <c r="Z391" s="166">
        <f t="shared" ca="1" si="102"/>
        <v>0</v>
      </c>
      <c r="AA391" s="166">
        <f t="shared" ca="1" si="102"/>
        <v>0</v>
      </c>
      <c r="AB391" s="166">
        <f t="shared" ca="1" si="102"/>
        <v>0</v>
      </c>
      <c r="AC391" s="166">
        <f t="shared" ca="1" si="102"/>
        <v>0</v>
      </c>
      <c r="AD391" s="166">
        <f t="shared" ca="1" si="102"/>
        <v>0</v>
      </c>
      <c r="AE391" s="166">
        <f t="shared" ca="1" si="102"/>
        <v>0</v>
      </c>
      <c r="AF391" s="166">
        <f t="shared" ca="1" si="102"/>
        <v>0</v>
      </c>
      <c r="AG391" s="166">
        <f t="shared" ca="1" si="102"/>
        <v>0</v>
      </c>
      <c r="AH391" s="166">
        <f t="shared" ca="1" si="102"/>
        <v>0</v>
      </c>
      <c r="AI391" s="166">
        <f t="shared" ca="1" si="102"/>
        <v>0</v>
      </c>
      <c r="AJ391" s="166">
        <f t="shared" ca="1" si="102"/>
        <v>0</v>
      </c>
      <c r="AK391" s="166">
        <f t="shared" ca="1" si="102"/>
        <v>0</v>
      </c>
      <c r="AL391" s="166">
        <f t="shared" ca="1" si="102"/>
        <v>0</v>
      </c>
    </row>
    <row r="392" spans="1:38" hidden="1" outlineLevel="1">
      <c r="C392" s="32" t="str">
        <f>'TEIL 1 Zustandsermittlung'!C302</f>
        <v>Produzierte und bereitgestellte Kälte</v>
      </c>
      <c r="H392" s="166">
        <f t="shared" ref="H392:AL392" ca="1" si="103">SUM(H385:H387)</f>
        <v>0</v>
      </c>
      <c r="I392" s="166">
        <f t="shared" ca="1" si="103"/>
        <v>0</v>
      </c>
      <c r="J392" s="166">
        <f t="shared" ca="1" si="103"/>
        <v>0</v>
      </c>
      <c r="K392" s="166">
        <f t="shared" ca="1" si="103"/>
        <v>0</v>
      </c>
      <c r="L392" s="166">
        <f t="shared" ca="1" si="103"/>
        <v>0</v>
      </c>
      <c r="M392" s="166">
        <f t="shared" ca="1" si="103"/>
        <v>0</v>
      </c>
      <c r="N392" s="166">
        <f t="shared" ca="1" si="103"/>
        <v>0</v>
      </c>
      <c r="O392" s="166">
        <f t="shared" ca="1" si="103"/>
        <v>0</v>
      </c>
      <c r="P392" s="166">
        <f t="shared" ca="1" si="103"/>
        <v>0</v>
      </c>
      <c r="Q392" s="166">
        <f t="shared" ca="1" si="103"/>
        <v>0</v>
      </c>
      <c r="R392" s="166">
        <f t="shared" ca="1" si="103"/>
        <v>0</v>
      </c>
      <c r="S392" s="166">
        <f t="shared" ca="1" si="103"/>
        <v>0</v>
      </c>
      <c r="T392" s="166">
        <f t="shared" ca="1" si="103"/>
        <v>0</v>
      </c>
      <c r="U392" s="166">
        <f t="shared" ca="1" si="103"/>
        <v>0</v>
      </c>
      <c r="V392" s="166">
        <f t="shared" ca="1" si="103"/>
        <v>0</v>
      </c>
      <c r="W392" s="166">
        <f t="shared" ca="1" si="103"/>
        <v>0</v>
      </c>
      <c r="X392" s="166">
        <f t="shared" ca="1" si="103"/>
        <v>0</v>
      </c>
      <c r="Y392" s="166">
        <f t="shared" ca="1" si="103"/>
        <v>0</v>
      </c>
      <c r="Z392" s="166">
        <f t="shared" ca="1" si="103"/>
        <v>0</v>
      </c>
      <c r="AA392" s="166">
        <f t="shared" ca="1" si="103"/>
        <v>0</v>
      </c>
      <c r="AB392" s="166">
        <f t="shared" ca="1" si="103"/>
        <v>0</v>
      </c>
      <c r="AC392" s="166">
        <f t="shared" ca="1" si="103"/>
        <v>0</v>
      </c>
      <c r="AD392" s="166">
        <f t="shared" ca="1" si="103"/>
        <v>0</v>
      </c>
      <c r="AE392" s="166">
        <f t="shared" ca="1" si="103"/>
        <v>0</v>
      </c>
      <c r="AF392" s="166">
        <f t="shared" ca="1" si="103"/>
        <v>0</v>
      </c>
      <c r="AG392" s="166">
        <f t="shared" ca="1" si="103"/>
        <v>0</v>
      </c>
      <c r="AH392" s="166">
        <f t="shared" ca="1" si="103"/>
        <v>0</v>
      </c>
      <c r="AI392" s="166">
        <f t="shared" ca="1" si="103"/>
        <v>0</v>
      </c>
      <c r="AJ392" s="166">
        <f t="shared" ca="1" si="103"/>
        <v>0</v>
      </c>
      <c r="AK392" s="166">
        <f t="shared" ca="1" si="103"/>
        <v>0</v>
      </c>
      <c r="AL392" s="166">
        <f t="shared" ca="1" si="103"/>
        <v>0</v>
      </c>
    </row>
    <row r="393" spans="1:38" hidden="1" outlineLevel="1">
      <c r="D393" s="165"/>
      <c r="H393" s="166"/>
      <c r="I393" s="166"/>
      <c r="J393" s="166"/>
      <c r="K393" s="166"/>
      <c r="L393" s="166"/>
      <c r="M393" s="166"/>
      <c r="N393" s="166"/>
      <c r="O393" s="166"/>
      <c r="P393" s="166"/>
      <c r="Q393" s="166"/>
      <c r="R393" s="166"/>
      <c r="S393" s="166"/>
      <c r="T393" s="166"/>
      <c r="U393" s="166"/>
      <c r="V393" s="166"/>
      <c r="W393" s="166"/>
      <c r="X393" s="166"/>
      <c r="Y393" s="166"/>
      <c r="Z393" s="166"/>
      <c r="AA393" s="166"/>
      <c r="AB393" s="166"/>
      <c r="AC393" s="166"/>
      <c r="AD393" s="166"/>
      <c r="AE393" s="166"/>
      <c r="AF393" s="166"/>
      <c r="AG393" s="166"/>
      <c r="AH393" s="166"/>
      <c r="AI393" s="166"/>
      <c r="AJ393" s="166"/>
      <c r="AK393" s="166"/>
      <c r="AL393" s="166"/>
    </row>
    <row r="394" spans="1:38" hidden="1" outlineLevel="1">
      <c r="C394" s="70" t="str">
        <f>'TEIL 1 Zustandsermittlung'!C304</f>
        <v>Selbstnutzung</v>
      </c>
      <c r="D394" s="165"/>
      <c r="H394" s="166"/>
      <c r="I394" s="166"/>
      <c r="J394" s="166"/>
      <c r="K394" s="166"/>
      <c r="L394" s="166"/>
      <c r="M394" s="166"/>
      <c r="N394" s="166"/>
      <c r="O394" s="166"/>
      <c r="P394" s="166"/>
      <c r="Q394" s="166"/>
      <c r="R394" s="166"/>
      <c r="S394" s="166"/>
      <c r="T394" s="166"/>
      <c r="U394" s="166"/>
      <c r="V394" s="166"/>
      <c r="W394" s="166"/>
      <c r="X394" s="166"/>
      <c r="Y394" s="166"/>
      <c r="Z394" s="166"/>
      <c r="AA394" s="166"/>
      <c r="AB394" s="166"/>
      <c r="AC394" s="166"/>
      <c r="AD394" s="166"/>
      <c r="AE394" s="166"/>
      <c r="AF394" s="166"/>
      <c r="AG394" s="166"/>
      <c r="AH394" s="166"/>
      <c r="AI394" s="166"/>
      <c r="AJ394" s="166"/>
      <c r="AK394" s="166"/>
      <c r="AL394" s="166"/>
    </row>
    <row r="395" spans="1:38" hidden="1" outlineLevel="1">
      <c r="C395" s="32" t="str">
        <f>'TEIL 1 Zustandsermittlung'!C305</f>
        <v>Produzierte und selbst genutzte Energie Strom</v>
      </c>
      <c r="D395" s="165"/>
      <c r="H395" s="171">
        <f>H370-H390</f>
        <v>0</v>
      </c>
      <c r="I395" s="171">
        <f t="shared" ref="I395:AL395" si="104">I370-I390</f>
        <v>0</v>
      </c>
      <c r="J395" s="171">
        <f t="shared" si="104"/>
        <v>0</v>
      </c>
      <c r="K395" s="171">
        <f t="shared" si="104"/>
        <v>0</v>
      </c>
      <c r="L395" s="171">
        <f t="shared" si="104"/>
        <v>0</v>
      </c>
      <c r="M395" s="171">
        <f t="shared" si="104"/>
        <v>0</v>
      </c>
      <c r="N395" s="171">
        <f t="shared" si="104"/>
        <v>0</v>
      </c>
      <c r="O395" s="171">
        <f t="shared" si="104"/>
        <v>0</v>
      </c>
      <c r="P395" s="171">
        <f t="shared" si="104"/>
        <v>0</v>
      </c>
      <c r="Q395" s="171">
        <f t="shared" si="104"/>
        <v>0</v>
      </c>
      <c r="R395" s="171">
        <f t="shared" si="104"/>
        <v>0</v>
      </c>
      <c r="S395" s="171">
        <f t="shared" si="104"/>
        <v>0</v>
      </c>
      <c r="T395" s="171">
        <f t="shared" si="104"/>
        <v>0</v>
      </c>
      <c r="U395" s="171">
        <f t="shared" si="104"/>
        <v>0</v>
      </c>
      <c r="V395" s="171">
        <f t="shared" si="104"/>
        <v>0</v>
      </c>
      <c r="W395" s="171">
        <f t="shared" si="104"/>
        <v>0</v>
      </c>
      <c r="X395" s="171">
        <f t="shared" si="104"/>
        <v>0</v>
      </c>
      <c r="Y395" s="171">
        <f t="shared" si="104"/>
        <v>0</v>
      </c>
      <c r="Z395" s="171">
        <f t="shared" si="104"/>
        <v>0</v>
      </c>
      <c r="AA395" s="171">
        <f t="shared" si="104"/>
        <v>0</v>
      </c>
      <c r="AB395" s="171">
        <f t="shared" si="104"/>
        <v>0</v>
      </c>
      <c r="AC395" s="171">
        <f t="shared" si="104"/>
        <v>0</v>
      </c>
      <c r="AD395" s="171">
        <f t="shared" si="104"/>
        <v>0</v>
      </c>
      <c r="AE395" s="171">
        <f t="shared" si="104"/>
        <v>0</v>
      </c>
      <c r="AF395" s="171">
        <f t="shared" si="104"/>
        <v>0</v>
      </c>
      <c r="AG395" s="171">
        <f t="shared" si="104"/>
        <v>0</v>
      </c>
      <c r="AH395" s="171">
        <f t="shared" si="104"/>
        <v>0</v>
      </c>
      <c r="AI395" s="171">
        <f t="shared" si="104"/>
        <v>0</v>
      </c>
      <c r="AJ395" s="171">
        <f t="shared" si="104"/>
        <v>0</v>
      </c>
      <c r="AK395" s="171">
        <f t="shared" si="104"/>
        <v>0</v>
      </c>
      <c r="AL395" s="171">
        <f t="shared" si="104"/>
        <v>0</v>
      </c>
    </row>
    <row r="396" spans="1:38" hidden="1" outlineLevel="1">
      <c r="C396" s="32" t="str">
        <f>'TEIL 1 Zustandsermittlung'!C306</f>
        <v>Produzierte und selbst genutzte Energie Wärme</v>
      </c>
      <c r="D396" s="165"/>
      <c r="H396" s="171">
        <f ca="1">H371-H391</f>
        <v>0</v>
      </c>
      <c r="I396" s="171">
        <f t="shared" ref="I396:AL396" ca="1" si="105">I371-I391</f>
        <v>0</v>
      </c>
      <c r="J396" s="171">
        <f t="shared" ca="1" si="105"/>
        <v>0</v>
      </c>
      <c r="K396" s="171">
        <f t="shared" ca="1" si="105"/>
        <v>0</v>
      </c>
      <c r="L396" s="171">
        <f t="shared" ca="1" si="105"/>
        <v>0</v>
      </c>
      <c r="M396" s="171">
        <f t="shared" ca="1" si="105"/>
        <v>0</v>
      </c>
      <c r="N396" s="171">
        <f t="shared" ca="1" si="105"/>
        <v>0</v>
      </c>
      <c r="O396" s="171">
        <f t="shared" ca="1" si="105"/>
        <v>0</v>
      </c>
      <c r="P396" s="171">
        <f t="shared" ca="1" si="105"/>
        <v>0</v>
      </c>
      <c r="Q396" s="171">
        <f t="shared" ca="1" si="105"/>
        <v>0</v>
      </c>
      <c r="R396" s="171">
        <f t="shared" ca="1" si="105"/>
        <v>0</v>
      </c>
      <c r="S396" s="171">
        <f t="shared" ca="1" si="105"/>
        <v>0</v>
      </c>
      <c r="T396" s="171">
        <f t="shared" ca="1" si="105"/>
        <v>0</v>
      </c>
      <c r="U396" s="171">
        <f t="shared" ca="1" si="105"/>
        <v>0</v>
      </c>
      <c r="V396" s="171">
        <f t="shared" ca="1" si="105"/>
        <v>0</v>
      </c>
      <c r="W396" s="171">
        <f t="shared" ca="1" si="105"/>
        <v>0</v>
      </c>
      <c r="X396" s="171">
        <f t="shared" ca="1" si="105"/>
        <v>0</v>
      </c>
      <c r="Y396" s="171">
        <f t="shared" ca="1" si="105"/>
        <v>0</v>
      </c>
      <c r="Z396" s="171">
        <f t="shared" ca="1" si="105"/>
        <v>0</v>
      </c>
      <c r="AA396" s="171">
        <f t="shared" ca="1" si="105"/>
        <v>0</v>
      </c>
      <c r="AB396" s="171">
        <f t="shared" ca="1" si="105"/>
        <v>0</v>
      </c>
      <c r="AC396" s="171">
        <f t="shared" ca="1" si="105"/>
        <v>0</v>
      </c>
      <c r="AD396" s="171">
        <f t="shared" ca="1" si="105"/>
        <v>0</v>
      </c>
      <c r="AE396" s="171">
        <f t="shared" ca="1" si="105"/>
        <v>0</v>
      </c>
      <c r="AF396" s="171">
        <f t="shared" ca="1" si="105"/>
        <v>0</v>
      </c>
      <c r="AG396" s="171">
        <f t="shared" ca="1" si="105"/>
        <v>0</v>
      </c>
      <c r="AH396" s="171">
        <f t="shared" ca="1" si="105"/>
        <v>0</v>
      </c>
      <c r="AI396" s="171">
        <f t="shared" ca="1" si="105"/>
        <v>0</v>
      </c>
      <c r="AJ396" s="171">
        <f t="shared" ca="1" si="105"/>
        <v>0</v>
      </c>
      <c r="AK396" s="171">
        <f t="shared" ca="1" si="105"/>
        <v>0</v>
      </c>
      <c r="AL396" s="171">
        <f t="shared" ca="1" si="105"/>
        <v>0</v>
      </c>
    </row>
    <row r="397" spans="1:38" hidden="1" outlineLevel="1">
      <c r="C397" s="32" t="str">
        <f>'TEIL 1 Zustandsermittlung'!C307</f>
        <v>Produzierte und selbst genutzte Energie Kälte</v>
      </c>
      <c r="D397" s="165"/>
      <c r="H397" s="171">
        <f ca="1">H372-H392</f>
        <v>0</v>
      </c>
      <c r="I397" s="171">
        <f t="shared" ref="I397:AL397" ca="1" si="106">I372-I392</f>
        <v>0</v>
      </c>
      <c r="J397" s="171">
        <f t="shared" ca="1" si="106"/>
        <v>0</v>
      </c>
      <c r="K397" s="171">
        <f t="shared" ca="1" si="106"/>
        <v>0</v>
      </c>
      <c r="L397" s="171">
        <f t="shared" ca="1" si="106"/>
        <v>0</v>
      </c>
      <c r="M397" s="171">
        <f t="shared" ca="1" si="106"/>
        <v>0</v>
      </c>
      <c r="N397" s="171">
        <f t="shared" ca="1" si="106"/>
        <v>0</v>
      </c>
      <c r="O397" s="171">
        <f t="shared" ca="1" si="106"/>
        <v>0</v>
      </c>
      <c r="P397" s="171">
        <f t="shared" ca="1" si="106"/>
        <v>0</v>
      </c>
      <c r="Q397" s="171">
        <f t="shared" ca="1" si="106"/>
        <v>0</v>
      </c>
      <c r="R397" s="171">
        <f t="shared" ca="1" si="106"/>
        <v>0</v>
      </c>
      <c r="S397" s="171">
        <f t="shared" ca="1" si="106"/>
        <v>0</v>
      </c>
      <c r="T397" s="171">
        <f t="shared" ca="1" si="106"/>
        <v>0</v>
      </c>
      <c r="U397" s="171">
        <f t="shared" ca="1" si="106"/>
        <v>0</v>
      </c>
      <c r="V397" s="171">
        <f t="shared" ca="1" si="106"/>
        <v>0</v>
      </c>
      <c r="W397" s="171">
        <f t="shared" ca="1" si="106"/>
        <v>0</v>
      </c>
      <c r="X397" s="171">
        <f t="shared" ca="1" si="106"/>
        <v>0</v>
      </c>
      <c r="Y397" s="171">
        <f t="shared" ca="1" si="106"/>
        <v>0</v>
      </c>
      <c r="Z397" s="171">
        <f t="shared" ca="1" si="106"/>
        <v>0</v>
      </c>
      <c r="AA397" s="171">
        <f t="shared" ca="1" si="106"/>
        <v>0</v>
      </c>
      <c r="AB397" s="171">
        <f t="shared" ca="1" si="106"/>
        <v>0</v>
      </c>
      <c r="AC397" s="171">
        <f t="shared" ca="1" si="106"/>
        <v>0</v>
      </c>
      <c r="AD397" s="171">
        <f t="shared" ca="1" si="106"/>
        <v>0</v>
      </c>
      <c r="AE397" s="171">
        <f t="shared" ca="1" si="106"/>
        <v>0</v>
      </c>
      <c r="AF397" s="171">
        <f t="shared" ca="1" si="106"/>
        <v>0</v>
      </c>
      <c r="AG397" s="171">
        <f t="shared" ca="1" si="106"/>
        <v>0</v>
      </c>
      <c r="AH397" s="171">
        <f t="shared" ca="1" si="106"/>
        <v>0</v>
      </c>
      <c r="AI397" s="171">
        <f t="shared" ca="1" si="106"/>
        <v>0</v>
      </c>
      <c r="AJ397" s="171">
        <f t="shared" ca="1" si="106"/>
        <v>0</v>
      </c>
      <c r="AK397" s="171">
        <f t="shared" ca="1" si="106"/>
        <v>0</v>
      </c>
      <c r="AL397" s="171">
        <f t="shared" ca="1" si="106"/>
        <v>0</v>
      </c>
    </row>
    <row r="398" spans="1:38" hidden="1" outlineLevel="1"/>
    <row r="399" spans="1:38" hidden="1" outlineLevel="1"/>
    <row r="400" spans="1:38" hidden="1" outlineLevel="1"/>
    <row r="401" hidden="1" outlineLevel="1"/>
    <row r="402" hidden="1" outlineLevel="1"/>
    <row r="403" collapsed="1"/>
  </sheetData>
  <sheetProtection formatColumns="0" formatRows="0"/>
  <mergeCells count="123">
    <mergeCell ref="AH14:AH18"/>
    <mergeCell ref="AJ14:AJ18"/>
    <mergeCell ref="C302:E302"/>
    <mergeCell ref="C296:E296"/>
    <mergeCell ref="C297:D297"/>
    <mergeCell ref="C298:D298"/>
    <mergeCell ref="C299:D299"/>
    <mergeCell ref="C300:D300"/>
    <mergeCell ref="D201:E201"/>
    <mergeCell ref="C206:E206"/>
    <mergeCell ref="D207:E207"/>
    <mergeCell ref="B293:C293"/>
    <mergeCell ref="C295:E295"/>
    <mergeCell ref="D227:E227"/>
    <mergeCell ref="C232:E232"/>
    <mergeCell ref="D233:E233"/>
    <mergeCell ref="C218:E218"/>
    <mergeCell ref="B266:E266"/>
    <mergeCell ref="D137:E137"/>
    <mergeCell ref="D125:E125"/>
    <mergeCell ref="C192:E192"/>
    <mergeCell ref="C305:E305"/>
    <mergeCell ref="B258:C258"/>
    <mergeCell ref="Q14:Q18"/>
    <mergeCell ref="R14:R18"/>
    <mergeCell ref="S14:S18"/>
    <mergeCell ref="AF14:AF18"/>
    <mergeCell ref="B239:C239"/>
    <mergeCell ref="B186:E186"/>
    <mergeCell ref="B247:C247"/>
    <mergeCell ref="B283:C283"/>
    <mergeCell ref="C285:E285"/>
    <mergeCell ref="C286:E286"/>
    <mergeCell ref="AL14:AL18"/>
    <mergeCell ref="T14:T18"/>
    <mergeCell ref="U14:U18"/>
    <mergeCell ref="V14:V18"/>
    <mergeCell ref="W14:W18"/>
    <mergeCell ref="X14:X18"/>
    <mergeCell ref="Y14:Y18"/>
    <mergeCell ref="Z14:Z18"/>
    <mergeCell ref="AB14:AB18"/>
    <mergeCell ref="AD14:AD18"/>
    <mergeCell ref="AK14:AK18"/>
    <mergeCell ref="AA14:AA18"/>
    <mergeCell ref="AC14:AC18"/>
    <mergeCell ref="AE14:AE18"/>
    <mergeCell ref="AG14:AG18"/>
    <mergeCell ref="AI14:AI18"/>
    <mergeCell ref="B269:C269"/>
    <mergeCell ref="P14:P18"/>
    <mergeCell ref="B5:D5"/>
    <mergeCell ref="B8:D8"/>
    <mergeCell ref="C180:E180"/>
    <mergeCell ref="D45:E45"/>
    <mergeCell ref="C50:E50"/>
    <mergeCell ref="B26:C26"/>
    <mergeCell ref="B19:D19"/>
    <mergeCell ref="D193:E193"/>
    <mergeCell ref="B267:E267"/>
    <mergeCell ref="B196:C196"/>
    <mergeCell ref="C200:E200"/>
    <mergeCell ref="D181:E181"/>
    <mergeCell ref="D143:E143"/>
    <mergeCell ref="B188:C188"/>
    <mergeCell ref="C174:E174"/>
    <mergeCell ref="D175:E175"/>
    <mergeCell ref="C156:E156"/>
    <mergeCell ref="D157:E157"/>
    <mergeCell ref="C162:E162"/>
    <mergeCell ref="D163:E163"/>
    <mergeCell ref="C168:E168"/>
    <mergeCell ref="D151:E151"/>
    <mergeCell ref="D169:E169"/>
    <mergeCell ref="C150:E150"/>
    <mergeCell ref="O14:O18"/>
    <mergeCell ref="C142:E142"/>
    <mergeCell ref="D33:E33"/>
    <mergeCell ref="C38:E38"/>
    <mergeCell ref="D39:E39"/>
    <mergeCell ref="C44:E44"/>
    <mergeCell ref="C56:E56"/>
    <mergeCell ref="D57:E57"/>
    <mergeCell ref="C70:E70"/>
    <mergeCell ref="C124:E124"/>
    <mergeCell ref="C112:E112"/>
    <mergeCell ref="D113:E113"/>
    <mergeCell ref="C118:E118"/>
    <mergeCell ref="D119:E119"/>
    <mergeCell ref="C136:E136"/>
    <mergeCell ref="D71:E71"/>
    <mergeCell ref="C130:E130"/>
    <mergeCell ref="D131:E131"/>
    <mergeCell ref="C88:E88"/>
    <mergeCell ref="D89:E89"/>
    <mergeCell ref="C100:E100"/>
    <mergeCell ref="D101:E101"/>
    <mergeCell ref="H14:H18"/>
    <mergeCell ref="K14:K18"/>
    <mergeCell ref="M14:M18"/>
    <mergeCell ref="I14:I18"/>
    <mergeCell ref="J14:J18"/>
    <mergeCell ref="L14:L18"/>
    <mergeCell ref="N14:N18"/>
    <mergeCell ref="B212:E212"/>
    <mergeCell ref="B16:F16"/>
    <mergeCell ref="D219:E219"/>
    <mergeCell ref="C226:E226"/>
    <mergeCell ref="B214:C214"/>
    <mergeCell ref="B222:C222"/>
    <mergeCell ref="C106:E106"/>
    <mergeCell ref="C82:E82"/>
    <mergeCell ref="D83:E83"/>
    <mergeCell ref="C94:E94"/>
    <mergeCell ref="D95:E95"/>
    <mergeCell ref="B104:C104"/>
    <mergeCell ref="B24:E24"/>
    <mergeCell ref="C76:E76"/>
    <mergeCell ref="D77:E77"/>
    <mergeCell ref="D51:E51"/>
    <mergeCell ref="C62:E62"/>
    <mergeCell ref="D63:E63"/>
    <mergeCell ref="C32:E32"/>
  </mergeCells>
  <conditionalFormatting sqref="H7">
    <cfRule type="expression" dxfId="43" priority="873">
      <formula>IF(H7="Aktuelles Jahr",TRUE,FALSE)</formula>
    </cfRule>
  </conditionalFormatting>
  <conditionalFormatting sqref="I7">
    <cfRule type="expression" dxfId="42" priority="30">
      <formula>IF(I7="Aktuelles Jahr",TRUE,FALSE)</formula>
    </cfRule>
  </conditionalFormatting>
  <conditionalFormatting sqref="J7">
    <cfRule type="expression" dxfId="41" priority="29">
      <formula>IF(J7="Aktuelles Jahr",TRUE,FALSE)</formula>
    </cfRule>
  </conditionalFormatting>
  <conditionalFormatting sqref="K7">
    <cfRule type="expression" dxfId="40" priority="28">
      <formula>IF(K7="Aktuelles Jahr",TRUE,FALSE)</formula>
    </cfRule>
  </conditionalFormatting>
  <conditionalFormatting sqref="L7">
    <cfRule type="expression" dxfId="39" priority="27">
      <formula>IF(L7="Aktuelles Jahr",TRUE,FALSE)</formula>
    </cfRule>
  </conditionalFormatting>
  <conditionalFormatting sqref="M7">
    <cfRule type="expression" dxfId="38" priority="26">
      <formula>IF(M7="Aktuelles Jahr",TRUE,FALSE)</formula>
    </cfRule>
  </conditionalFormatting>
  <conditionalFormatting sqref="N7">
    <cfRule type="expression" dxfId="37" priority="25">
      <formula>IF(N7="Aktuelles Jahr",TRUE,FALSE)</formula>
    </cfRule>
  </conditionalFormatting>
  <conditionalFormatting sqref="O7">
    <cfRule type="expression" dxfId="36" priority="24">
      <formula>IF(O7="Aktuelles Jahr",TRUE,FALSE)</formula>
    </cfRule>
  </conditionalFormatting>
  <conditionalFormatting sqref="P7">
    <cfRule type="expression" dxfId="35" priority="23">
      <formula>IF(P7="Aktuelles Jahr",TRUE,FALSE)</formula>
    </cfRule>
  </conditionalFormatting>
  <conditionalFormatting sqref="Q7">
    <cfRule type="expression" dxfId="34" priority="22">
      <formula>IF(Q7="Aktuelles Jahr",TRUE,FALSE)</formula>
    </cfRule>
  </conditionalFormatting>
  <conditionalFormatting sqref="R7">
    <cfRule type="expression" dxfId="33" priority="21">
      <formula>IF(R7="Aktuelles Jahr",TRUE,FALSE)</formula>
    </cfRule>
  </conditionalFormatting>
  <conditionalFormatting sqref="S7">
    <cfRule type="expression" dxfId="32" priority="20">
      <formula>IF(S7="Aktuelles Jahr",TRUE,FALSE)</formula>
    </cfRule>
  </conditionalFormatting>
  <conditionalFormatting sqref="T7">
    <cfRule type="expression" dxfId="31" priority="19">
      <formula>IF(T7="Aktuelles Jahr",TRUE,FALSE)</formula>
    </cfRule>
  </conditionalFormatting>
  <conditionalFormatting sqref="U7">
    <cfRule type="expression" dxfId="30" priority="18">
      <formula>IF(U7="Aktuelles Jahr",TRUE,FALSE)</formula>
    </cfRule>
  </conditionalFormatting>
  <conditionalFormatting sqref="V7">
    <cfRule type="expression" dxfId="29" priority="17">
      <formula>IF(V7="Aktuelles Jahr",TRUE,FALSE)</formula>
    </cfRule>
  </conditionalFormatting>
  <conditionalFormatting sqref="W7">
    <cfRule type="expression" dxfId="28" priority="16">
      <formula>IF(W7="Aktuelles Jahr",TRUE,FALSE)</formula>
    </cfRule>
  </conditionalFormatting>
  <conditionalFormatting sqref="X7">
    <cfRule type="expression" dxfId="27" priority="15">
      <formula>IF(X7="Aktuelles Jahr",TRUE,FALSE)</formula>
    </cfRule>
  </conditionalFormatting>
  <conditionalFormatting sqref="Y7">
    <cfRule type="expression" dxfId="26" priority="14">
      <formula>IF(Y7="Aktuelles Jahr",TRUE,FALSE)</formula>
    </cfRule>
  </conditionalFormatting>
  <conditionalFormatting sqref="Z7">
    <cfRule type="expression" dxfId="25" priority="13">
      <formula>IF(Z7="Aktuelles Jahr",TRUE,FALSE)</formula>
    </cfRule>
  </conditionalFormatting>
  <conditionalFormatting sqref="AA7">
    <cfRule type="expression" dxfId="24" priority="12">
      <formula>IF(AA7="Aktuelles Jahr",TRUE,FALSE)</formula>
    </cfRule>
  </conditionalFormatting>
  <conditionalFormatting sqref="AB7">
    <cfRule type="expression" dxfId="23" priority="11">
      <formula>IF(AB7="Aktuelles Jahr",TRUE,FALSE)</formula>
    </cfRule>
  </conditionalFormatting>
  <conditionalFormatting sqref="AC7">
    <cfRule type="expression" dxfId="22" priority="10">
      <formula>IF(AC7="Aktuelles Jahr",TRUE,FALSE)</formula>
    </cfRule>
  </conditionalFormatting>
  <conditionalFormatting sqref="AD7">
    <cfRule type="expression" dxfId="21" priority="9">
      <formula>IF(AD7="Aktuelles Jahr",TRUE,FALSE)</formula>
    </cfRule>
  </conditionalFormatting>
  <conditionalFormatting sqref="AE7">
    <cfRule type="expression" dxfId="20" priority="8">
      <formula>IF(AE7="Aktuelles Jahr",TRUE,FALSE)</formula>
    </cfRule>
  </conditionalFormatting>
  <conditionalFormatting sqref="AF7">
    <cfRule type="expression" dxfId="19" priority="7">
      <formula>IF(AF7="Aktuelles Jahr",TRUE,FALSE)</formula>
    </cfRule>
  </conditionalFormatting>
  <conditionalFormatting sqref="AG7">
    <cfRule type="expression" dxfId="18" priority="6">
      <formula>IF(AG7="Aktuelles Jahr",TRUE,FALSE)</formula>
    </cfRule>
  </conditionalFormatting>
  <conditionalFormatting sqref="AH7">
    <cfRule type="expression" dxfId="17" priority="5">
      <formula>IF(AH7="Aktuelles Jahr",TRUE,FALSE)</formula>
    </cfRule>
  </conditionalFormatting>
  <conditionalFormatting sqref="AI7">
    <cfRule type="expression" dxfId="16" priority="4">
      <formula>IF(AI7="Aktuelles Jahr",TRUE,FALSE)</formula>
    </cfRule>
  </conditionalFormatting>
  <conditionalFormatting sqref="AJ7">
    <cfRule type="expression" dxfId="15" priority="3">
      <formula>IF(AJ7="Aktuelles Jahr",TRUE,FALSE)</formula>
    </cfRule>
  </conditionalFormatting>
  <conditionalFormatting sqref="AK7">
    <cfRule type="expression" dxfId="14" priority="2">
      <formula>IF(AK7="Aktuelles Jahr",TRUE,FALSE)</formula>
    </cfRule>
  </conditionalFormatting>
  <conditionalFormatting sqref="AL7">
    <cfRule type="expression" dxfId="13" priority="1">
      <formula>IF(AL7="Aktuelles Jahr",TRUE,FALSE)</formula>
    </cfRule>
  </conditionalFormatting>
  <dataValidations count="4">
    <dataValidation operator="greaterThanOrEqual" allowBlank="1" showInputMessage="1" showErrorMessage="1" sqref="D95:E95 D227:E227 D33:E33 D39:E39 D45:E45 D71:E71 D113:E113 D119:E119 D125:E125 D51:E51 D57:E57 D77:E77 D83:E83 D63:E63 D89:E89 D143:E143 D163:E163 D169:E169 D151:E151 D175:E175 D157:E157 D137:E137 D131:E131 D101:E101 D219:E219 D233:E233 D207:E207 G46:AL46 G234:AL234 H144:AL144 H176:AL176 G158:AL158 H182:AL182 H170:AL170 H96:AL96 G152:AL152 G84:AL84 G78:AL78 H138:AL138 H58:AL58 H52:AL52 G220:AL220 G34:AL34 H132:AL132 G126:AL126 G120:AL120 H102:AL102 H90:AL90 G114:AL114 H64:AL64 G72:AL72 G40:AL40 G228:AL228 D193:E193 D201:E201 G164:AL164 G194:AL194 G202:AL202 D181:E181 G208:AL208" xr:uid="{00000000-0002-0000-0400-000000000000}"/>
    <dataValidation type="whole" allowBlank="1" showInputMessage="1" showErrorMessage="1" sqref="B5" xr:uid="{00000000-0002-0000-0400-000001000000}">
      <formula1>2019</formula1>
      <formula2>2050</formula2>
    </dataValidation>
    <dataValidation type="decimal" operator="greaterThanOrEqual" allowBlank="1" showInputMessage="1" showErrorMessage="1" sqref="H19:AL19 H299:AL300" xr:uid="{00000000-0002-0000-0400-000002000000}">
      <formula1>0</formula1>
    </dataValidation>
    <dataValidation type="decimal" allowBlank="1" showInputMessage="1" showErrorMessage="1" sqref="H266:AL266" xr:uid="{00000000-0002-0000-0400-000003000000}">
      <formula1>0</formula1>
      <formula2>1</formula2>
    </dataValidation>
  </dataValidations>
  <pageMargins left="0.7" right="0.7" top="0.78740157499999996" bottom="0.78740157499999996" header="0.3" footer="0.3"/>
  <pageSetup paperSize="9" scale="10" orientation="portrait" verticalDpi="200" r:id="rId1"/>
  <ignoredErrors>
    <ignoredError sqref="G35:G37 G47:G69 G115:G118 G121:G124 G127:G150 G153:G156 G159:G162 G213:G217 G229:G231 G41:G43 G73:G75 G79:G81 G85:G112 G221:G226 G165:G183 G210:G211 H316:AL316" formula="1"/>
    <ignoredError sqref="C232 C226 C206 C200 C192 H38:AL39 I34:AL37 H51:AL51 I46:AL50 H57:AL57 I52:AL56 H63:AL63 I58:AL62 H70:AL71 I64:AL69 H95:AL95 I90:AL94 H101:AL101 I96:AL100 H113:AL113 I102:AL112 H119:AL119 I114:AL118 H125:AL125 I120:AL124 H131:AL131 I126:AL130 H137:AL137 I132:AL136 H143:AL143 I138:AL142 H151:AL151 I144:AL150 H157:AL157 I152:AL156 H163:AL163 I158:AL162 H169:AL169 I164:AL168 H175:AL175 I170:AL174 H181:AL181 I176:AL180 H218:AL219 I213:AL217 H233:AL233 I228:AL232 I234:AL234 H44:AL45 I40:AL43 H76:AL77 I72:AL75 H82:AL83 I78:AL81 H89:AL89 I84:AL88 H227:AL227 I220:AL226 H212:AL212 I210:AL211 H184:AL209 I182:AL183" unlockedFormula="1"/>
    <ignoredError sqref="H182:H183 H210:H211 H220:H226 H84:H88 H78:H81 H72:H75 H40:H43 H234 H228:H232 H213:H217 H176:H180 H170:H174 H164:H168 H158:H162 H152:H156 H144:H150 H138:H142 H132:H136 H126:H130 H120:H124 H114:H118 H102:H112 H96:H100 H90:H94 H64:H69 H58:H62 H52:H56 H46:H50 H34:H37" formula="1"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568" id="{D6CC5BD4-E55E-47C3-BEC0-643D7CD7E1C5}">
            <xm:f>IF(C32='ANNEX 1 Emissionsfaktoren'!$B$22,TRUE,FALSE)</xm:f>
            <x14:dxf>
              <font>
                <color theme="0"/>
              </font>
              <fill>
                <patternFill>
                  <bgColor theme="0"/>
                </patternFill>
              </fill>
            </x14:dxf>
          </x14:cfRule>
          <xm:sqref>D33 D39 D45 D71 D77 D83 D193 D201 D207</xm:sqref>
        </x14:conditionalFormatting>
        <x14:conditionalFormatting xmlns:xm="http://schemas.microsoft.com/office/excel/2006/main">
          <x14:cfRule type="expression" priority="1577" id="{0407AFE0-E7AE-42E9-9D1F-6B3747C1C6C4}">
            <xm:f>IF($C$82='ANNEX 1 Emissionsfaktoren'!#REF!,TRUE,FALSE)</xm:f>
            <x14:dxf>
              <font>
                <color theme="1"/>
              </font>
            </x14:dxf>
          </x14:cfRule>
          <xm:sqref>G82:G83</xm:sqref>
        </x14:conditionalFormatting>
        <x14:conditionalFormatting xmlns:xm="http://schemas.microsoft.com/office/excel/2006/main">
          <x14:cfRule type="expression" priority="1578" id="{65D82958-DE95-4F2F-AA4E-24E303964B09}">
            <xm:f>IF($C$76='ANNEX 1 Emissionsfaktoren'!#REF!,TRUE,FALSE)</xm:f>
            <x14:dxf>
              <font>
                <color theme="1"/>
              </font>
            </x14:dxf>
          </x14:cfRule>
          <xm:sqref>G76:G77</xm:sqref>
        </x14:conditionalFormatting>
        <x14:conditionalFormatting xmlns:xm="http://schemas.microsoft.com/office/excel/2006/main">
          <x14:cfRule type="expression" priority="1579" id="{D69B10BA-91FF-45E2-8621-B71F3BEFA73B}">
            <xm:f>IF($C$70='ANNEX 1 Emissionsfaktoren'!#REF!,TRUE,FALSE)</xm:f>
            <x14:dxf>
              <font>
                <color theme="1"/>
              </font>
            </x14:dxf>
          </x14:cfRule>
          <xm:sqref>G70:G71</xm:sqref>
        </x14:conditionalFormatting>
        <x14:conditionalFormatting xmlns:xm="http://schemas.microsoft.com/office/excel/2006/main">
          <x14:cfRule type="expression" priority="1580" id="{24B16FA3-6481-4CC5-BF5D-A6F66DF5A4FF}">
            <xm:f>IF($C$44='ANNEX 1 Emissionsfaktoren'!#REF!,TRUE,FALSE)</xm:f>
            <x14:dxf>
              <font>
                <color theme="1"/>
              </font>
            </x14:dxf>
          </x14:cfRule>
          <xm:sqref>G44:G45</xm:sqref>
        </x14:conditionalFormatting>
        <x14:conditionalFormatting xmlns:xm="http://schemas.microsoft.com/office/excel/2006/main">
          <x14:cfRule type="expression" priority="1581" id="{57764764-A609-4BB2-B84C-826ED597D728}">
            <xm:f>IF($C$38='ANNEX 1 Emissionsfaktoren'!#REF!,TRUE,FALSE)</xm:f>
            <x14:dxf>
              <font>
                <color theme="1"/>
              </font>
            </x14:dxf>
          </x14:cfRule>
          <xm:sqref>G38:G39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4000000}">
          <x14:formula1>
            <xm:f>'ANNEX 1 Emissionsfaktoren'!$B$9:$B$10</xm:f>
          </x14:formula1>
          <xm:sqref>C192:E192</xm:sqref>
        </x14:dataValidation>
        <x14:dataValidation type="list" allowBlank="1" showInputMessage="1" showErrorMessage="1" xr:uid="{00000000-0002-0000-0400-000005000000}">
          <x14:formula1>
            <xm:f>'ANNEX 1 Emissionsfaktoren'!$B$13:$B$15</xm:f>
          </x14:formula1>
          <xm:sqref>C200:E200</xm:sqref>
        </x14:dataValidation>
        <x14:dataValidation type="list" allowBlank="1" showInputMessage="1" showErrorMessage="1" xr:uid="{00000000-0002-0000-0400-000006000000}">
          <x14:formula1>
            <xm:f>'ANNEX 1 Emissionsfaktoren'!$B$95:$B$98</xm:f>
          </x14:formula1>
          <xm:sqref>C226:E226</xm:sqref>
        </x14:dataValidation>
        <x14:dataValidation type="list" allowBlank="1" showInputMessage="1" showErrorMessage="1" xr:uid="{00000000-0002-0000-0400-000007000000}">
          <x14:formula1>
            <xm:f>'ANNEX 1 Emissionsfaktoren'!$B$99:$B$101</xm:f>
          </x14:formula1>
          <xm:sqref>C232:E232</xm:sqref>
        </x14:dataValidation>
        <x14:dataValidation type="list" allowBlank="1" showInputMessage="1" showErrorMessage="1" xr:uid="{00000000-0002-0000-0400-000008000000}">
          <x14:formula1>
            <xm:f>'ANNEX 1 Emissionsfaktoren'!$B$16</xm:f>
          </x14:formula1>
          <xm:sqref>C206:E206</xm:sqref>
        </x14:dataValidation>
        <x14:dataValidation type="list" allowBlank="1" showInputMessage="1" showErrorMessage="1" xr:uid="{00000000-0002-0000-0400-000009000000}">
          <x14:formula1>
            <xm:f>'ANNEX 1 Emissionsfaktoren'!$B$23:$B$31</xm:f>
          </x14:formula1>
          <xm:sqref>C50:E50 C56:E56 C62:E62 C88:E88 C94:E94 C100:E100</xm:sqref>
        </x14:dataValidation>
        <x14:dataValidation type="list" allowBlank="1" showInputMessage="1" showErrorMessage="1" xr:uid="{00000000-0002-0000-0400-00000A000000}">
          <x14:formula1>
            <xm:f>'ANNEX 1 Emissionsfaktoren'!$B$83:$B$101</xm:f>
          </x14:formula1>
          <xm:sqref>C130:E130 C136:E136 C142:E142 C168:E168 C174:E174 C180:E180</xm:sqref>
        </x14:dataValidation>
        <x14:dataValidation type="list" allowBlank="1" showInputMessage="1" showErrorMessage="1" xr:uid="{00000000-0002-0000-0400-00000B000000}">
          <x14:formula1>
            <xm:f>Variablen!$B$44:$B$48</xm:f>
          </x14:formula1>
          <xm:sqref>H12:AL13</xm:sqref>
        </x14:dataValidation>
        <x14:dataValidation type="list" allowBlank="1" showInputMessage="1" showErrorMessage="1" xr:uid="{00000000-0002-0000-0400-00000C000000}">
          <x14:formula1>
            <xm:f>Variablen!$B$37:$B$38</xm:f>
          </x14:formula1>
          <xm:sqref>H296:AL296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140"/>
  <sheetViews>
    <sheetView view="pageBreakPreview" zoomScaleNormal="85" zoomScaleSheetLayoutView="100" workbookViewId="0">
      <selection activeCell="H4" sqref="H4:K4"/>
    </sheetView>
  </sheetViews>
  <sheetFormatPr baseColWidth="10" defaultColWidth="11.44140625" defaultRowHeight="13.2"/>
  <cols>
    <col min="1" max="5" width="11.44140625" style="32"/>
    <col min="6" max="6" width="15.44140625" style="32" customWidth="1"/>
    <col min="7" max="7" width="13.88671875" style="32" customWidth="1"/>
    <col min="8" max="16384" width="11.44140625" style="32"/>
  </cols>
  <sheetData>
    <row r="2" spans="1:12" s="45" customFormat="1" ht="20.100000000000001" customHeight="1">
      <c r="A2" s="44" t="s">
        <v>347</v>
      </c>
    </row>
    <row r="3" spans="1:12" ht="13.8" thickBot="1">
      <c r="B3" s="50"/>
    </row>
    <row r="4" spans="1:12" ht="15.75" customHeight="1" thickBot="1">
      <c r="B4" s="672" t="s">
        <v>348</v>
      </c>
      <c r="C4" s="673"/>
      <c r="D4" s="673"/>
      <c r="E4" s="673"/>
      <c r="F4" s="673"/>
      <c r="G4" s="674"/>
      <c r="H4" s="713">
        <f>'TEIL 1 Zustandsermittlung'!H8</f>
        <v>2019</v>
      </c>
      <c r="I4" s="714"/>
      <c r="J4" s="714"/>
      <c r="K4" s="715"/>
      <c r="L4" s="48" t="s">
        <v>260</v>
      </c>
    </row>
    <row r="5" spans="1:12">
      <c r="B5" s="50"/>
    </row>
    <row r="6" spans="1:12">
      <c r="B6" s="46" t="s">
        <v>241</v>
      </c>
    </row>
    <row r="7" spans="1:12" ht="13.8" thickBot="1">
      <c r="B7" s="47" t="s">
        <v>242</v>
      </c>
    </row>
    <row r="8" spans="1:12" ht="14.1" customHeight="1">
      <c r="B8" s="492" t="str">
        <f>Projektdaten!B28</f>
        <v>Bauvorhaben / Projektname</v>
      </c>
      <c r="C8" s="493"/>
      <c r="D8" s="493"/>
      <c r="E8" s="493"/>
      <c r="F8" s="493"/>
      <c r="G8" s="268" t="s">
        <v>357</v>
      </c>
      <c r="H8" s="722" t="str">
        <f>IF(Projektdaten!E28="","Bitte in Projektdaten eintragen",Projektdaten!E28)</f>
        <v>Bitte in Projektdaten eintragen</v>
      </c>
      <c r="I8" s="723"/>
      <c r="J8" s="723"/>
      <c r="K8" s="724"/>
      <c r="L8" s="48" t="s">
        <v>239</v>
      </c>
    </row>
    <row r="9" spans="1:12" ht="14.1" customHeight="1">
      <c r="B9" s="494" t="str">
        <f>Projektdaten!B27</f>
        <v>Eigentümer des Gebäudes</v>
      </c>
      <c r="C9" s="495"/>
      <c r="D9" s="495"/>
      <c r="E9" s="495"/>
      <c r="F9" s="495"/>
      <c r="G9" s="185" t="s">
        <v>357</v>
      </c>
      <c r="H9" s="716" t="str">
        <f>IF(Projektdaten!E27="","Bitte in Projektdaten eintragen",Projektdaten!E27)</f>
        <v>Bitte in Projektdaten eintragen</v>
      </c>
      <c r="I9" s="717"/>
      <c r="J9" s="717"/>
      <c r="K9" s="718"/>
      <c r="L9" s="48" t="s">
        <v>239</v>
      </c>
    </row>
    <row r="10" spans="1:12" ht="14.1" customHeight="1">
      <c r="B10" s="494" t="str">
        <f>Projektdaten!B29</f>
        <v>Straße</v>
      </c>
      <c r="C10" s="495"/>
      <c r="D10" s="495"/>
      <c r="E10" s="495"/>
      <c r="F10" s="495"/>
      <c r="G10" s="185" t="s">
        <v>357</v>
      </c>
      <c r="H10" s="716" t="str">
        <f>IF(Projektdaten!E29="","Bitte in Projektdaten eintragen",Projektdaten!E29)</f>
        <v>Bitte in Projektdaten eintragen</v>
      </c>
      <c r="I10" s="717"/>
      <c r="J10" s="717"/>
      <c r="K10" s="718"/>
      <c r="L10" s="48" t="s">
        <v>239</v>
      </c>
    </row>
    <row r="11" spans="1:12" ht="14.1" customHeight="1">
      <c r="B11" s="494" t="str">
        <f>Projektdaten!B30</f>
        <v>Stadt</v>
      </c>
      <c r="C11" s="495"/>
      <c r="D11" s="495"/>
      <c r="E11" s="495"/>
      <c r="F11" s="495"/>
      <c r="G11" s="185" t="s">
        <v>357</v>
      </c>
      <c r="H11" s="716" t="str">
        <f>IF(Projektdaten!E30="","Bitte in Projektdaten eintragen",Projektdaten!E30)</f>
        <v>Bitte in Projektdaten eintragen</v>
      </c>
      <c r="I11" s="717"/>
      <c r="J11" s="717"/>
      <c r="K11" s="718"/>
      <c r="L11" s="48" t="s">
        <v>239</v>
      </c>
    </row>
    <row r="12" spans="1:12" ht="14.1" customHeight="1">
      <c r="B12" s="494" t="str">
        <f>Projektdaten!B31</f>
        <v>PLZ</v>
      </c>
      <c r="C12" s="495"/>
      <c r="D12" s="495"/>
      <c r="E12" s="495"/>
      <c r="F12" s="495"/>
      <c r="G12" s="185" t="s">
        <v>357</v>
      </c>
      <c r="H12" s="716" t="str">
        <f>IF(Projektdaten!E31="","Bitte in Projektdaten eintragen",Projektdaten!E31)</f>
        <v>Bitte in Projektdaten eintragen</v>
      </c>
      <c r="I12" s="717"/>
      <c r="J12" s="717"/>
      <c r="K12" s="718"/>
      <c r="L12" s="48" t="s">
        <v>239</v>
      </c>
    </row>
    <row r="13" spans="1:12" ht="14.1" customHeight="1">
      <c r="B13" s="494" t="str">
        <f>Projektdaten!B34</f>
        <v>Gebäudetyp</v>
      </c>
      <c r="C13" s="495"/>
      <c r="D13" s="495"/>
      <c r="E13" s="495"/>
      <c r="F13" s="495"/>
      <c r="G13" s="185" t="s">
        <v>357</v>
      </c>
      <c r="H13" s="716" t="str">
        <f>IF(Projektdaten!E34="","Bitte in Projektdaten eintragen",Projektdaten!E34)</f>
        <v>Bitte in Projektdaten eintragen</v>
      </c>
      <c r="I13" s="717"/>
      <c r="J13" s="717"/>
      <c r="K13" s="718"/>
      <c r="L13" s="48" t="s">
        <v>239</v>
      </c>
    </row>
    <row r="14" spans="1:12" ht="14.1" customHeight="1">
      <c r="B14" s="494" t="str">
        <f>Projektdaten!B32</f>
        <v>Baujahr</v>
      </c>
      <c r="C14" s="495"/>
      <c r="D14" s="495"/>
      <c r="E14" s="495"/>
      <c r="F14" s="495"/>
      <c r="G14" s="185" t="s">
        <v>357</v>
      </c>
      <c r="H14" s="716" t="str">
        <f>IF(Projektdaten!E35="","Bitte in Projektdaten eintragen",Projektdaten!E35)</f>
        <v>Bitte in Projektdaten eintragen</v>
      </c>
      <c r="I14" s="717"/>
      <c r="J14" s="717"/>
      <c r="K14" s="718"/>
      <c r="L14" s="48" t="s">
        <v>260</v>
      </c>
    </row>
    <row r="15" spans="1:12" ht="14.1" customHeight="1">
      <c r="B15" s="494" t="str">
        <f>Projektdaten!B33</f>
        <v>Jahr der letzten umfangreichen Sanierung</v>
      </c>
      <c r="C15" s="495"/>
      <c r="D15" s="495"/>
      <c r="E15" s="495"/>
      <c r="F15" s="495"/>
      <c r="G15" s="185" t="s">
        <v>357</v>
      </c>
      <c r="H15" s="716" t="str">
        <f>IF(Projektdaten!E36="","Bitte in Projektdaten eintragen",Projektdaten!E36)</f>
        <v>Bitte in Projektdaten eintragen</v>
      </c>
      <c r="I15" s="717"/>
      <c r="J15" s="717"/>
      <c r="K15" s="718"/>
      <c r="L15" s="48" t="s">
        <v>260</v>
      </c>
    </row>
    <row r="16" spans="1:12" ht="15.75" customHeight="1">
      <c r="B16" s="494" t="str">
        <f>Projektdaten!$B$44</f>
        <v>„Nettoraumfläche“ (NRF) nach ÖNORM B 1800</v>
      </c>
      <c r="C16" s="495"/>
      <c r="D16" s="495"/>
      <c r="E16" s="495"/>
      <c r="F16" s="495"/>
      <c r="G16" s="185" t="s">
        <v>357</v>
      </c>
      <c r="H16" s="716" t="str">
        <f>IF(Projektdaten!E32="","Bitte in Projektdaten eintragen",Projektdaten!E32)</f>
        <v>Bitte in Projektdaten eintragen</v>
      </c>
      <c r="I16" s="717"/>
      <c r="J16" s="717"/>
      <c r="K16" s="718"/>
      <c r="L16" s="48" t="s">
        <v>53</v>
      </c>
    </row>
    <row r="17" spans="1:14" ht="15.75" customHeight="1" thickBot="1">
      <c r="B17" s="737" t="str">
        <f>Projektdaten!$B$45</f>
        <v>„Bruttogeschossfläche“ (BGF) nach ÖNORM B 1800</v>
      </c>
      <c r="C17" s="738"/>
      <c r="D17" s="738"/>
      <c r="E17" s="738"/>
      <c r="F17" s="739"/>
      <c r="G17" s="269" t="s">
        <v>357</v>
      </c>
      <c r="H17" s="740" t="str">
        <f>IF(Projektdaten!E33="","Bitte in Projektdaten eintragen",Projektdaten!E33)</f>
        <v>Bitte in Projektdaten eintragen</v>
      </c>
      <c r="I17" s="741"/>
      <c r="J17" s="741"/>
      <c r="K17" s="742"/>
      <c r="L17" s="48" t="s">
        <v>53</v>
      </c>
    </row>
    <row r="19" spans="1:14" ht="13.8" thickBot="1">
      <c r="B19" s="47" t="s">
        <v>243</v>
      </c>
    </row>
    <row r="20" spans="1:14" ht="14.1" customHeight="1">
      <c r="B20" s="492" t="str">
        <f>Projektdaten!B60</f>
        <v>Leerstandsrate</v>
      </c>
      <c r="C20" s="493"/>
      <c r="D20" s="493"/>
      <c r="E20" s="493"/>
      <c r="F20" s="493"/>
      <c r="G20" s="270" t="s">
        <v>358</v>
      </c>
      <c r="H20" s="743" t="str">
        <f>IF(Projektdaten!E60="","",Projektdaten!E60)</f>
        <v/>
      </c>
      <c r="I20" s="743"/>
      <c r="J20" s="743"/>
      <c r="K20" s="744"/>
      <c r="L20" s="48" t="s">
        <v>34</v>
      </c>
    </row>
    <row r="21" spans="1:14" ht="14.1" customHeight="1">
      <c r="B21" s="494" t="str">
        <f>Projektdaten!B58</f>
        <v>Gebäudemanagement</v>
      </c>
      <c r="C21" s="495"/>
      <c r="D21" s="495"/>
      <c r="E21" s="495"/>
      <c r="F21" s="495"/>
      <c r="G21" s="185" t="s">
        <v>358</v>
      </c>
      <c r="H21" s="666" t="str">
        <f>IF(Projektdaten!E58="","",Projektdaten!E58)</f>
        <v/>
      </c>
      <c r="I21" s="666"/>
      <c r="J21" s="666"/>
      <c r="K21" s="667"/>
      <c r="L21" s="48" t="s">
        <v>258</v>
      </c>
    </row>
    <row r="22" spans="1:14" ht="14.1" customHeight="1">
      <c r="B22" s="494" t="str">
        <f>Projektdaten!B52</f>
        <v>Allgemeinfläche</v>
      </c>
      <c r="C22" s="495"/>
      <c r="D22" s="495"/>
      <c r="E22" s="495"/>
      <c r="F22" s="495"/>
      <c r="G22" s="185" t="s">
        <v>358</v>
      </c>
      <c r="H22" s="703" t="str">
        <f>IF(Projektdaten!E52="","",Projektdaten!E52)</f>
        <v/>
      </c>
      <c r="I22" s="703"/>
      <c r="J22" s="703"/>
      <c r="K22" s="704"/>
      <c r="L22" s="48" t="s">
        <v>53</v>
      </c>
    </row>
    <row r="23" spans="1:14" ht="14.1" customHeight="1" thickBot="1">
      <c r="B23" s="483" t="str">
        <f>Projektdaten!B53</f>
        <v>Mietfläche</v>
      </c>
      <c r="C23" s="484"/>
      <c r="D23" s="484"/>
      <c r="E23" s="484"/>
      <c r="F23" s="484"/>
      <c r="G23" s="269" t="s">
        <v>358</v>
      </c>
      <c r="H23" s="735" t="str">
        <f>IF(Projektdaten!E53="","",Projektdaten!E53)</f>
        <v/>
      </c>
      <c r="I23" s="735"/>
      <c r="J23" s="735"/>
      <c r="K23" s="736"/>
      <c r="L23" s="48" t="s">
        <v>53</v>
      </c>
    </row>
    <row r="25" spans="1:14" ht="13.8" thickBot="1">
      <c r="B25" s="47" t="s">
        <v>247</v>
      </c>
    </row>
    <row r="26" spans="1:14" ht="14.1" customHeight="1">
      <c r="B26" s="492" t="str">
        <f>Projektdaten!B39</f>
        <v>Zeitpunkt der Dateneingabe</v>
      </c>
      <c r="C26" s="493"/>
      <c r="D26" s="493"/>
      <c r="E26" s="493"/>
      <c r="F26" s="493"/>
      <c r="G26" s="270" t="s">
        <v>357</v>
      </c>
      <c r="H26" s="719" t="str">
        <f>IF(Projektdaten!E39="","",Projektdaten!E39)</f>
        <v/>
      </c>
      <c r="I26" s="719"/>
      <c r="J26" s="719"/>
      <c r="K26" s="720"/>
      <c r="L26" s="48" t="s">
        <v>264</v>
      </c>
    </row>
    <row r="27" spans="1:14" ht="14.1" customHeight="1">
      <c r="B27" s="561" t="str">
        <f>Projektdaten!B40</f>
        <v>Daten ermittelt von …</v>
      </c>
      <c r="C27" s="562"/>
      <c r="D27" s="562"/>
      <c r="E27" s="562"/>
      <c r="F27" s="721"/>
      <c r="G27" s="186" t="s">
        <v>357</v>
      </c>
      <c r="H27" s="666" t="str">
        <f>IF(Projektdaten!E40="","",Projektdaten!E40)</f>
        <v/>
      </c>
      <c r="I27" s="666"/>
      <c r="J27" s="666"/>
      <c r="K27" s="667"/>
      <c r="L27" s="48" t="s">
        <v>270</v>
      </c>
    </row>
    <row r="28" spans="1:14" ht="14.1" customHeight="1" thickBot="1">
      <c r="B28" s="737" t="str">
        <f>Projektdaten!B41</f>
        <v>Daten geprüft von …</v>
      </c>
      <c r="C28" s="738"/>
      <c r="D28" s="738"/>
      <c r="E28" s="738"/>
      <c r="F28" s="739"/>
      <c r="G28" s="271" t="s">
        <v>357</v>
      </c>
      <c r="H28" s="745" t="str">
        <f>IF(Projektdaten!E41="","",Projektdaten!E41)</f>
        <v/>
      </c>
      <c r="I28" s="745"/>
      <c r="J28" s="745"/>
      <c r="K28" s="746"/>
      <c r="L28" s="48" t="s">
        <v>270</v>
      </c>
    </row>
    <row r="30" spans="1:14" ht="13.8" thickBot="1">
      <c r="B30" s="46" t="s">
        <v>359</v>
      </c>
    </row>
    <row r="31" spans="1:14" ht="15.75" customHeight="1">
      <c r="A31" s="50"/>
      <c r="B31" s="492" t="str">
        <f>"2.1. "&amp;Projektdaten!B9&amp;" (Anforderung: Überwiegend in "&amp;H4&amp;")"</f>
        <v>2.1. Berichtsperiode (Anforderung: Überwiegend in 2019)</v>
      </c>
      <c r="C31" s="493"/>
      <c r="D31" s="493"/>
      <c r="E31" s="493"/>
      <c r="F31" s="493"/>
      <c r="G31" s="272" t="s">
        <v>357</v>
      </c>
      <c r="H31" s="733" t="str">
        <f>IF(Projektdaten!E9="","",Projektdaten!E9)</f>
        <v/>
      </c>
      <c r="I31" s="733"/>
      <c r="J31" s="733"/>
      <c r="K31" s="734"/>
      <c r="L31" s="48" t="s">
        <v>259</v>
      </c>
    </row>
    <row r="32" spans="1:14" ht="15.75" customHeight="1">
      <c r="A32" s="50"/>
      <c r="B32" s="494" t="s">
        <v>367</v>
      </c>
      <c r="C32" s="495"/>
      <c r="D32" s="495"/>
      <c r="E32" s="495"/>
      <c r="F32" s="495"/>
      <c r="G32" s="185" t="s">
        <v>357</v>
      </c>
      <c r="H32" s="650">
        <f ca="1">IF($H$4&lt;StartjahrKSFP,HLOOKUP($H$4,'TEIL 1 Zustandsermittlung'!$F$8:$H$188,ROWS('TEIL 1 Zustandsermittlung'!8:188),FALSE),HLOOKUP($H$4,'TEIL 2a KSFP Maßnahmen'!$H$6:$AL$263,ROWS('TEIL 2a KSFP Maßnahmen'!6:263),FALSE))</f>
        <v>0</v>
      </c>
      <c r="I32" s="650"/>
      <c r="J32" s="650"/>
      <c r="K32" s="651"/>
      <c r="L32" s="48" t="s">
        <v>112</v>
      </c>
      <c r="N32" s="50"/>
    </row>
    <row r="33" spans="1:14" ht="15.75" customHeight="1">
      <c r="A33" s="50"/>
      <c r="B33" s="648" t="s">
        <v>364</v>
      </c>
      <c r="C33" s="649"/>
      <c r="D33" s="649"/>
      <c r="E33" s="649"/>
      <c r="F33" s="649"/>
      <c r="G33" s="185" t="s">
        <v>357</v>
      </c>
      <c r="H33" s="650">
        <f ca="1">IF($H$4&lt;StartjahrKSFP,HLOOKUP($H$4,'TEIL 1 Zustandsermittlung'!$F$8:$H$302,ROWS('TEIL 1 Zustandsermittlung'!8:258),FALSE),HLOOKUP($H$4,'TEIL 2a KSFP Maßnahmen'!$H$6:$AL$392,ROWS('TEIL 2a KSFP Maßnahmen'!6:348),FALSE))</f>
        <v>0</v>
      </c>
      <c r="I33" s="650"/>
      <c r="J33" s="650"/>
      <c r="K33" s="651"/>
      <c r="L33" s="48" t="s">
        <v>112</v>
      </c>
      <c r="N33" s="50"/>
    </row>
    <row r="34" spans="1:14" ht="15.75" customHeight="1">
      <c r="A34" s="50"/>
      <c r="B34" s="648" t="s">
        <v>363</v>
      </c>
      <c r="C34" s="649"/>
      <c r="D34" s="649"/>
      <c r="E34" s="649"/>
      <c r="F34" s="649"/>
      <c r="G34" s="185" t="s">
        <v>357</v>
      </c>
      <c r="H34" s="650">
        <f ca="1">IF($H$4&lt;StartjahrKSFP,HLOOKUP($H$4,'TEIL 1 Zustandsermittlung'!$F$8:$H$302,ROWS('TEIL 1 Zustandsermittlung'!8:259),FALSE),HLOOKUP($H$4,'TEIL 2a KSFP Maßnahmen'!$H$6:$AL$392,ROWS('TEIL 2a KSFP Maßnahmen'!6:349),FALSE))</f>
        <v>0</v>
      </c>
      <c r="I34" s="650"/>
      <c r="J34" s="650"/>
      <c r="K34" s="651"/>
      <c r="L34" s="48" t="s">
        <v>112</v>
      </c>
      <c r="N34" s="50"/>
    </row>
    <row r="35" spans="1:14" ht="15.75" customHeight="1">
      <c r="A35" s="50"/>
      <c r="B35" s="675" t="s">
        <v>387</v>
      </c>
      <c r="C35" s="676"/>
      <c r="D35" s="676"/>
      <c r="E35" s="676"/>
      <c r="F35" s="702"/>
      <c r="G35" s="185" t="s">
        <v>357</v>
      </c>
      <c r="H35" s="650">
        <f ca="1">IF($H$4&lt;StartjahrKSFP,HLOOKUP($H$4,'TEIL 1 Zustandsermittlung'!$F$8:$H$188,ROWS('TEIL 1 Zustandsermittlung'!8:187),FALSE),HLOOKUP($H$4,'TEIL 2a KSFP Maßnahmen'!$H$6:$AL$263,ROWS('TEIL 2a KSFP Maßnahmen'!6:262),FALSE))</f>
        <v>0</v>
      </c>
      <c r="I35" s="650"/>
      <c r="J35" s="650"/>
      <c r="K35" s="651"/>
      <c r="L35" s="48" t="s">
        <v>112</v>
      </c>
      <c r="N35" s="50"/>
    </row>
    <row r="36" spans="1:14" ht="14.1" customHeight="1">
      <c r="A36" s="50"/>
      <c r="B36" s="494" t="s">
        <v>485</v>
      </c>
      <c r="C36" s="495"/>
      <c r="D36" s="495"/>
      <c r="E36" s="495"/>
      <c r="F36" s="495"/>
      <c r="G36" s="185" t="s">
        <v>357</v>
      </c>
      <c r="H36" s="645" t="str">
        <f>IF($H$4&lt;StartjahrKSFP,IF(HLOOKUP($H$4,'TEIL 1 Zustandsermittlung'!$F$8:$H$214,ROWS('TEIL 1 Zustandsermittlung'!8:191),FALSE)="Berechnung in ANNEX 4","Bitte in Zustandsermittlung eintragen",HLOOKUP($H$4,'TEIL 1 Zustandsermittlung'!$F$8:$H$214,ROWS('TEIL 1 Zustandsermittlung'!8:191),FALSE)),IF(HLOOKUP($H$4,'TEIL 2a KSFP Maßnahmen'!$H$6:$AL$302,ROWS('TEIL 2a KSFP Maßnahmen'!6:266),FALSE)="Berechnung in ANNEX 4","Bitte in KSFP eintragen",HLOOKUP($H$4,'TEIL 2a KSFP Maßnahmen'!$H$6:$AL$302,ROWS('TEIL 2a KSFP Maßnahmen'!6:266),FALSE)))</f>
        <v>Bitte in Zustandsermittlung eintragen</v>
      </c>
      <c r="I36" s="646"/>
      <c r="J36" s="646"/>
      <c r="K36" s="647"/>
      <c r="L36" s="48" t="s">
        <v>239</v>
      </c>
      <c r="N36" s="50"/>
    </row>
    <row r="37" spans="1:14" ht="14.1" customHeight="1">
      <c r="A37" s="50"/>
      <c r="B37" s="725" t="str">
        <f>"2.4. Jahres-THG-Emissionen pro "&amp;IF(Projektdaten!$E$35="","adäquate Bezugsgröße", Projektdaten!$E$35)</f>
        <v>2.4. Jahres-THG-Emissionen pro adäquate Bezugsgröße</v>
      </c>
      <c r="C37" s="726"/>
      <c r="D37" s="726"/>
      <c r="E37" s="726"/>
      <c r="F37" s="726"/>
      <c r="G37" s="273" t="s">
        <v>357</v>
      </c>
      <c r="H37" s="703">
        <f>IF(Projektdaten!E36&gt;0,H32/Projektdaten!E36,0)</f>
        <v>0</v>
      </c>
      <c r="I37" s="703"/>
      <c r="J37" s="703"/>
      <c r="K37" s="704"/>
      <c r="L37" s="48" t="str">
        <f>"[kgCO2eq/a*"&amp;IF(Projektdaten!E35="","adäquate Bezugsgröße",Projektdaten!E35)&amp;"]"</f>
        <v>[kgCO2eq/a*adäquate Bezugsgröße]</v>
      </c>
      <c r="N37" s="50"/>
    </row>
    <row r="38" spans="1:14" ht="14.1" customHeight="1">
      <c r="A38" s="50"/>
      <c r="B38" s="494" t="str">
        <f>"2.5. Jahres-THG-Emissionen pro "&amp;IF(Projektdaten!E54="","adäquate Flächeneinheit",Projektdaten!E54)</f>
        <v>2.5. Jahres-THG-Emissionen pro adäquate Flächeneinheit</v>
      </c>
      <c r="C38" s="495"/>
      <c r="D38" s="495"/>
      <c r="E38" s="495"/>
      <c r="F38" s="495"/>
      <c r="G38" s="185" t="s">
        <v>358</v>
      </c>
      <c r="H38" s="703">
        <f>IF(Projektdaten!E55&gt;0,H32/Projektdaten!E55,0)</f>
        <v>0</v>
      </c>
      <c r="I38" s="703"/>
      <c r="J38" s="703"/>
      <c r="K38" s="704"/>
      <c r="L38" s="48" t="s">
        <v>255</v>
      </c>
      <c r="N38" s="50"/>
    </row>
    <row r="39" spans="1:14" ht="14.1" customHeight="1">
      <c r="A39" s="50"/>
      <c r="B39" s="494" t="s">
        <v>368</v>
      </c>
      <c r="C39" s="495"/>
      <c r="D39" s="495"/>
      <c r="E39" s="495"/>
      <c r="F39" s="495"/>
      <c r="G39" s="185" t="s">
        <v>358</v>
      </c>
      <c r="H39" s="703">
        <f>IF(Projektdaten!E50&gt;0,H32/Projektdaten!E50,IF(Projektdaten!E51&gt;0,H32/Projektdaten!E51,0))</f>
        <v>0</v>
      </c>
      <c r="I39" s="703"/>
      <c r="J39" s="703"/>
      <c r="K39" s="704"/>
      <c r="L39" s="48" t="s">
        <v>240</v>
      </c>
      <c r="N39" s="50"/>
    </row>
    <row r="40" spans="1:14" s="53" customFormat="1" ht="14.1" customHeight="1">
      <c r="A40" s="274"/>
      <c r="B40" s="489" t="s">
        <v>386</v>
      </c>
      <c r="C40" s="490"/>
      <c r="D40" s="490"/>
      <c r="E40" s="490"/>
      <c r="F40" s="490"/>
      <c r="G40" s="490"/>
      <c r="H40" s="490"/>
      <c r="I40" s="490"/>
      <c r="J40" s="490"/>
      <c r="K40" s="639"/>
      <c r="L40" s="275"/>
    </row>
    <row r="41" spans="1:14" ht="14.1" customHeight="1">
      <c r="B41" s="661" t="str">
        <f>"2.7.1. "&amp;'ANNEX 1 Emissionsfaktoren'!B23</f>
        <v>2.7.1. Ökostrom-Mix 1 (anbieterspezifisch)</v>
      </c>
      <c r="C41" s="662"/>
      <c r="D41" s="662"/>
      <c r="E41" s="662"/>
      <c r="F41" s="662"/>
      <c r="G41" s="185" t="s">
        <v>357</v>
      </c>
      <c r="H41" s="652" t="str">
        <f ca="1">IF($H$4&lt;StartjahrKSFP,IF(HLOOKUP($H$4,'TEIL 1 Zustandsermittlung'!$F$8:$H$302,ROWS('TEIL 1 Zustandsermittlung'!8:227),FALSE)&gt;0,'TEIL 1 Zustandsermittlung'!$B$227,"Energieträger wird nicht verwendet"),IF(HLOOKUP($H$4,'TEIL 2a KSFP Maßnahmen'!$H$6:$AL$392,ROWS('TEIL 2a KSFP Maßnahmen'!6:317),FALSE)&gt;0,'TEIL 2a KSFP Maßnahmen'!$B$317,"Energieträger wird nicht verwendet"))</f>
        <v>Energieträger wird nicht verwendet</v>
      </c>
      <c r="I41" s="653"/>
      <c r="J41" s="653"/>
      <c r="K41" s="654"/>
      <c r="L41" s="48" t="s">
        <v>38</v>
      </c>
    </row>
    <row r="42" spans="1:14" ht="14.1" customHeight="1">
      <c r="B42" s="661" t="str">
        <f>"2.7.2. "&amp;'ANNEX 1 Emissionsfaktoren'!B24</f>
        <v>2.7.2. Ökostrom-Mix 2 (anbieterspezifisch)</v>
      </c>
      <c r="C42" s="662"/>
      <c r="D42" s="662"/>
      <c r="E42" s="662"/>
      <c r="F42" s="662"/>
      <c r="G42" s="185" t="s">
        <v>357</v>
      </c>
      <c r="H42" s="652" t="str">
        <f ca="1">IF($H$4&lt;StartjahrKSFP,IF(HLOOKUP($H$4,'TEIL 1 Zustandsermittlung'!$F$8:$H$302,ROWS('TEIL 1 Zustandsermittlung'!8:228),FALSE)&gt;0,'TEIL 1 Zustandsermittlung'!$B$228,"Energieträger wird nicht verwendet"),IF(HLOOKUP($H$4,'TEIL 2a KSFP Maßnahmen'!$H$6:$AL$392,ROWS('TEIL 2a KSFP Maßnahmen'!6:318),FALSE)&gt;0,'TEIL 2a KSFP Maßnahmen'!$B$318,"Energieträger wird nicht verwendet"))</f>
        <v>Energieträger wird nicht verwendet</v>
      </c>
      <c r="I42" s="653"/>
      <c r="J42" s="653"/>
      <c r="K42" s="654"/>
      <c r="L42" s="48" t="s">
        <v>38</v>
      </c>
    </row>
    <row r="43" spans="1:14" ht="14.1" customHeight="1">
      <c r="B43" s="661" t="str">
        <f>"2.7.3. "&amp;'ANNEX 1 Emissionsfaktoren'!B25</f>
        <v>2.7.3. Ökostrom-Mix 3 (anbieterspezifisch)</v>
      </c>
      <c r="C43" s="662"/>
      <c r="D43" s="662"/>
      <c r="E43" s="662"/>
      <c r="F43" s="662"/>
      <c r="G43" s="185" t="s">
        <v>357</v>
      </c>
      <c r="H43" s="652" t="str">
        <f ca="1">IF($H$4&lt;StartjahrKSFP,IF(HLOOKUP($H$4,'TEIL 1 Zustandsermittlung'!$F$8:$H$302,ROWS('TEIL 1 Zustandsermittlung'!8:229),FALSE)&gt;0,'TEIL 1 Zustandsermittlung'!$B$229,"Energieträger wird nicht verwendet"),IF(HLOOKUP($H$4,'TEIL 2a KSFP Maßnahmen'!$H$6:$AL$392,ROWS('TEIL 2a KSFP Maßnahmen'!6:319),FALSE)&gt;0,'TEIL 2a KSFP Maßnahmen'!$B$319,"Energieträger wird nicht verwendet"))</f>
        <v>Energieträger wird nicht verwendet</v>
      </c>
      <c r="I43" s="653"/>
      <c r="J43" s="653"/>
      <c r="K43" s="654"/>
      <c r="L43" s="48" t="s">
        <v>38</v>
      </c>
    </row>
    <row r="44" spans="1:14" ht="14.1" customHeight="1">
      <c r="B44" s="661" t="str">
        <f>"2.7.4. "&amp;'ANNEX 1 Emissionsfaktoren'!B95</f>
        <v>2.7.4. Nah-/Fernwärme 1 (anbieterspezifisch)</v>
      </c>
      <c r="C44" s="662"/>
      <c r="D44" s="662"/>
      <c r="E44" s="662"/>
      <c r="F44" s="662"/>
      <c r="G44" s="185" t="s">
        <v>357</v>
      </c>
      <c r="H44" s="652" t="str">
        <f ca="1">IF($H$4&lt;StartjahrKSFP,IF(HLOOKUP($H$4,'TEIL 1 Zustandsermittlung'!$F$8:$H$302,ROWS('TEIL 1 Zustandsermittlung'!8:249),FALSE)&gt;0,'TEIL 1 Zustandsermittlung'!$B$249,"Energieträger wird nicht verwendet"),IF(HLOOKUP($H$4,'TEIL 2a KSFP Maßnahmen'!$H$6:$AL$392,ROWS('TEIL 2a KSFP Maßnahmen'!6:339),FALSE)&gt;0,'TEIL 2a KSFP Maßnahmen'!$B$339,"Energieträger wird nicht verwendet"))</f>
        <v>Energieträger wird nicht verwendet</v>
      </c>
      <c r="I44" s="653"/>
      <c r="J44" s="653"/>
      <c r="K44" s="654"/>
      <c r="L44" s="48" t="s">
        <v>38</v>
      </c>
    </row>
    <row r="45" spans="1:14" ht="14.1" customHeight="1">
      <c r="B45" s="661" t="str">
        <f>"2.7.5. "&amp;'ANNEX 1 Emissionsfaktoren'!B96</f>
        <v>2.7.5. Nah-/Fernwärme 2 (anbieterspezifisch)</v>
      </c>
      <c r="C45" s="662"/>
      <c r="D45" s="662"/>
      <c r="E45" s="662"/>
      <c r="F45" s="662"/>
      <c r="G45" s="185" t="s">
        <v>357</v>
      </c>
      <c r="H45" s="652" t="str">
        <f ca="1">IF($H$4&lt;StartjahrKSFP,IF(HLOOKUP($H$4,'TEIL 1 Zustandsermittlung'!$F$8:$H$302,ROWS('TEIL 1 Zustandsermittlung'!8:250),FALSE)&gt;0,'TEIL 1 Zustandsermittlung'!$B$250,"Energieträger wird nicht verwendet"),IF(HLOOKUP($H$4,'TEIL 2a KSFP Maßnahmen'!$H$6:$AL$392,ROWS('TEIL 2a KSFP Maßnahmen'!6:340),FALSE)&gt;0,'TEIL 2a KSFP Maßnahmen'!$B$340,"Energieträger wird nicht verwendet"))</f>
        <v>Energieträger wird nicht verwendet</v>
      </c>
      <c r="I45" s="653"/>
      <c r="J45" s="653"/>
      <c r="K45" s="654"/>
      <c r="L45" s="48" t="s">
        <v>38</v>
      </c>
    </row>
    <row r="46" spans="1:14" ht="14.1" customHeight="1">
      <c r="B46" s="661" t="str">
        <f>"2.7.6. "&amp;'ANNEX 1 Emissionsfaktoren'!B97</f>
        <v>2.7.6. Nah-/Fernwärme 3 (anbieterspezifisch)</v>
      </c>
      <c r="C46" s="662"/>
      <c r="D46" s="662"/>
      <c r="E46" s="662"/>
      <c r="F46" s="662"/>
      <c r="G46" s="185" t="s">
        <v>357</v>
      </c>
      <c r="H46" s="652" t="str">
        <f ca="1">IF($H$4&lt;StartjahrKSFP,IF(HLOOKUP($H$4,'TEIL 1 Zustandsermittlung'!$F$8:$H$302,ROWS('TEIL 1 Zustandsermittlung'!8:251),FALSE)&gt;0,'TEIL 1 Zustandsermittlung'!$B$251,"Energieträger wird nicht verwendet"),IF(HLOOKUP($H$4,'TEIL 2a KSFP Maßnahmen'!$H$6:$AL$392,ROWS('TEIL 2a KSFP Maßnahmen'!6:341),FALSE)&gt;0,'TEIL 2a KSFP Maßnahmen'!$B$341,"Energieträger wird nicht verwendet"))</f>
        <v>Energieträger wird nicht verwendet</v>
      </c>
      <c r="I46" s="653"/>
      <c r="J46" s="653"/>
      <c r="K46" s="654"/>
      <c r="L46" s="48" t="s">
        <v>38</v>
      </c>
    </row>
    <row r="47" spans="1:14" ht="14.1" customHeight="1">
      <c r="B47" s="661" t="str">
        <f>"2.7.7. "&amp;'ANNEX 1 Emissionsfaktoren'!B99</f>
        <v>2.7.7. Nah-/Fernkälte 1 (anbieterspezifisch)</v>
      </c>
      <c r="C47" s="662"/>
      <c r="D47" s="662"/>
      <c r="E47" s="662"/>
      <c r="F47" s="662"/>
      <c r="G47" s="185" t="s">
        <v>357</v>
      </c>
      <c r="H47" s="652" t="str">
        <f ca="1">IF($H$4&lt;StartjahrKSFP,IF(HLOOKUP($H$4,'TEIL 1 Zustandsermittlung'!$F$8:$H$302,ROWS('TEIL 1 Zustandsermittlung'!8:253),FALSE)&gt;0,'TEIL 1 Zustandsermittlung'!$B$253,"Energieträger wird nicht verwendet"),IF(HLOOKUP($H$4,'TEIL 2a KSFP Maßnahmen'!$H$6:$AL$392,ROWS('TEIL 2a KSFP Maßnahmen'!6:343),FALSE)&gt;0,'TEIL 2a KSFP Maßnahmen'!$B$343,"Energieträger wird nicht verwendet"))</f>
        <v>Energieträger wird nicht verwendet</v>
      </c>
      <c r="I47" s="653"/>
      <c r="J47" s="653"/>
      <c r="K47" s="654"/>
      <c r="L47" s="48" t="s">
        <v>38</v>
      </c>
    </row>
    <row r="48" spans="1:14" ht="14.1" customHeight="1">
      <c r="B48" s="661" t="str">
        <f>"2.7.8. "&amp;'ANNEX 1 Emissionsfaktoren'!B100</f>
        <v>2.7.8. Nah-/Fernkälte 2 (anbieterspezifisch)</v>
      </c>
      <c r="C48" s="662"/>
      <c r="D48" s="662"/>
      <c r="E48" s="662"/>
      <c r="F48" s="662"/>
      <c r="G48" s="185" t="s">
        <v>357</v>
      </c>
      <c r="H48" s="652" t="str">
        <f ca="1">IF($H$4&lt;StartjahrKSFP,IF(HLOOKUP($H$4,'TEIL 1 Zustandsermittlung'!$F$8:$H$302,ROWS('TEIL 1 Zustandsermittlung'!8:254),FALSE)&gt;0,'TEIL 1 Zustandsermittlung'!$B$254,"Energieträger wird nicht verwendet"),IF(HLOOKUP($H$4,'TEIL 2a KSFP Maßnahmen'!$H$6:$AL$392,ROWS('TEIL 2a KSFP Maßnahmen'!6:344),FALSE)&gt;0,'TEIL 2a KSFP Maßnahmen'!$B$344,"Energieträger wird nicht verwendet"))</f>
        <v>Energieträger wird nicht verwendet</v>
      </c>
      <c r="I48" s="653"/>
      <c r="J48" s="653"/>
      <c r="K48" s="654"/>
      <c r="L48" s="48" t="s">
        <v>38</v>
      </c>
    </row>
    <row r="49" spans="1:12" ht="14.1" customHeight="1">
      <c r="B49" s="661" t="str">
        <f>"2.7.9. "&amp;'ANNEX 1 Emissionsfaktoren'!B101</f>
        <v>2.7.9. Nah-/Fernkälte 3 (anbieterspezifisch)</v>
      </c>
      <c r="C49" s="662"/>
      <c r="D49" s="662"/>
      <c r="E49" s="662"/>
      <c r="F49" s="662"/>
      <c r="G49" s="185" t="s">
        <v>357</v>
      </c>
      <c r="H49" s="652" t="str">
        <f ca="1">IF($H$4&lt;StartjahrKSFP,IF(HLOOKUP($H$4,'TEIL 1 Zustandsermittlung'!$F$8:$H$302,ROWS('TEIL 1 Zustandsermittlung'!8:255),FALSE)&gt;0,'TEIL 1 Zustandsermittlung'!$B$255,"Energieträger wird nicht verwendet"),IF(HLOOKUP($H$4,'TEIL 2a KSFP Maßnahmen'!$H$6:$AL$392,ROWS('TEIL 2a KSFP Maßnahmen'!6:345),FALSE)&gt;0,'TEIL 2a KSFP Maßnahmen'!$B$345,"Energieträger wird nicht verwendet"))</f>
        <v>Energieträger wird nicht verwendet</v>
      </c>
      <c r="I49" s="653"/>
      <c r="J49" s="653"/>
      <c r="K49" s="654"/>
      <c r="L49" s="48" t="s">
        <v>38</v>
      </c>
    </row>
    <row r="50" spans="1:12" ht="27" customHeight="1" thickBot="1">
      <c r="B50" s="588" t="s">
        <v>486</v>
      </c>
      <c r="C50" s="589"/>
      <c r="D50" s="589"/>
      <c r="E50" s="589"/>
      <c r="F50" s="590"/>
      <c r="G50" s="269" t="s">
        <v>357</v>
      </c>
      <c r="H50" s="680"/>
      <c r="I50" s="681"/>
      <c r="J50" s="681"/>
      <c r="K50" s="682"/>
      <c r="L50" s="48" t="s">
        <v>256</v>
      </c>
    </row>
    <row r="51" spans="1:12">
      <c r="B51" s="50"/>
    </row>
    <row r="52" spans="1:12" ht="13.8" thickBot="1">
      <c r="B52" s="46" t="s">
        <v>475</v>
      </c>
    </row>
    <row r="53" spans="1:12" ht="15.75" customHeight="1">
      <c r="A53" s="50"/>
      <c r="B53" s="492" t="s">
        <v>487</v>
      </c>
      <c r="C53" s="493"/>
      <c r="D53" s="493"/>
      <c r="E53" s="493"/>
      <c r="F53" s="493"/>
      <c r="G53" s="270" t="s">
        <v>357</v>
      </c>
      <c r="H53" s="678" t="str">
        <f>IF(BBK=0,Variablen!B21,Projektdaten!E15)</f>
        <v>Bilanzrahmen Betrieb</v>
      </c>
      <c r="I53" s="678"/>
      <c r="J53" s="678"/>
      <c r="K53" s="679"/>
      <c r="L53" s="48" t="s">
        <v>257</v>
      </c>
    </row>
    <row r="54" spans="1:12" ht="12.75" customHeight="1">
      <c r="A54" s="50"/>
      <c r="B54" s="494" t="s">
        <v>488</v>
      </c>
      <c r="C54" s="495"/>
      <c r="D54" s="495"/>
      <c r="E54" s="495"/>
      <c r="F54" s="495"/>
      <c r="G54" s="273" t="s">
        <v>357</v>
      </c>
      <c r="H54" s="645" t="str">
        <f>IF(BBK=0,Variablen!B21,IF(Projektdaten!E16="","bitte in Projektdaten eintragen",Projektdaten!E16))</f>
        <v>Bilanzrahmen Betrieb</v>
      </c>
      <c r="I54" s="646"/>
      <c r="J54" s="646"/>
      <c r="K54" s="647"/>
      <c r="L54" s="48" t="s">
        <v>239</v>
      </c>
    </row>
    <row r="55" spans="1:12" ht="27" customHeight="1" thickBot="1">
      <c r="A55" s="50"/>
      <c r="B55" s="588" t="s">
        <v>489</v>
      </c>
      <c r="C55" s="589"/>
      <c r="D55" s="589"/>
      <c r="E55" s="589"/>
      <c r="F55" s="590"/>
      <c r="G55" s="276" t="s">
        <v>357</v>
      </c>
      <c r="H55" s="656" t="str">
        <f>IF(BBK=0,Variablen!B21,SUM('TEIL 2a KSFP Maßnahmen'!$H$244:$AL$244))</f>
        <v>Bilanzrahmen Betrieb</v>
      </c>
      <c r="I55" s="656"/>
      <c r="J55" s="656"/>
      <c r="K55" s="657"/>
      <c r="L55" s="48" t="s">
        <v>257</v>
      </c>
    </row>
    <row r="57" spans="1:12" ht="13.8" thickBot="1">
      <c r="B57" s="46" t="s">
        <v>490</v>
      </c>
    </row>
    <row r="58" spans="1:12">
      <c r="B58" s="492" t="s">
        <v>525</v>
      </c>
      <c r="C58" s="493"/>
      <c r="D58" s="493"/>
      <c r="E58" s="493"/>
      <c r="F58" s="493"/>
      <c r="G58" s="270" t="s">
        <v>357</v>
      </c>
      <c r="H58" s="664">
        <f>StartjahrKSFP</f>
        <v>2020</v>
      </c>
      <c r="I58" s="664"/>
      <c r="J58" s="664"/>
      <c r="K58" s="665"/>
      <c r="L58" s="48" t="s">
        <v>260</v>
      </c>
    </row>
    <row r="59" spans="1:12">
      <c r="B59" s="494" t="s">
        <v>526</v>
      </c>
      <c r="C59" s="495"/>
      <c r="D59" s="495"/>
      <c r="E59" s="495"/>
      <c r="F59" s="495"/>
      <c r="G59" s="185" t="s">
        <v>357</v>
      </c>
      <c r="H59" s="645" t="str">
        <f>IF(ISNUMBER('TEIL 2a KSFP Maßnahmen'!G273),Variablen!B22,Variablen!B21)</f>
        <v>Bilanzrahmen Betrieb</v>
      </c>
      <c r="I59" s="646"/>
      <c r="J59" s="646"/>
      <c r="K59" s="647"/>
      <c r="L59" s="48" t="s">
        <v>261</v>
      </c>
    </row>
    <row r="60" spans="1:12" ht="27" customHeight="1">
      <c r="B60" s="642" t="s">
        <v>524</v>
      </c>
      <c r="C60" s="643"/>
      <c r="D60" s="643"/>
      <c r="E60" s="643"/>
      <c r="F60" s="644"/>
      <c r="G60" s="277" t="s">
        <v>357</v>
      </c>
      <c r="H60" s="710">
        <f ca="1">'TEIL 2a KSFP Maßnahmen'!H255</f>
        <v>0</v>
      </c>
      <c r="I60" s="711"/>
      <c r="J60" s="711"/>
      <c r="K60" s="712"/>
      <c r="L60" s="48" t="s">
        <v>112</v>
      </c>
    </row>
    <row r="61" spans="1:12" ht="15.75" customHeight="1">
      <c r="B61" s="642" t="str">
        <f>"4.4. Bei Bilanzrahmen Betrieb: THG-Emissions-Grenzwert für "&amp;H4</f>
        <v>4.4. Bei Bilanzrahmen Betrieb: THG-Emissions-Grenzwert für 2019</v>
      </c>
      <c r="C61" s="643"/>
      <c r="D61" s="643"/>
      <c r="E61" s="643"/>
      <c r="F61" s="644"/>
      <c r="G61" s="277" t="s">
        <v>357</v>
      </c>
      <c r="H61" s="710" t="str">
        <f>IF($H$4&lt;StartjahrKSFP,"KSFP startet in Jahr "&amp;StartjahrKSFP,HLOOKUP($H$4,'TEIL 2a KSFP Maßnahmen'!$H$6:$AL$302,ROWS('TEIL 2a KSFP Maßnahmen'!6:255),FALSE))</f>
        <v>KSFP startet in Jahr 2020</v>
      </c>
      <c r="I61" s="711"/>
      <c r="J61" s="711"/>
      <c r="K61" s="712"/>
      <c r="L61" s="48" t="s">
        <v>112</v>
      </c>
    </row>
    <row r="62" spans="1:12" ht="27" customHeight="1">
      <c r="B62" s="489" t="str">
        <f>"4.5. Bei Bilanzrahmen Betrieb: Absolute Abweichung der Jahres-THG-Emissionen von THG-Emissions-Grenzwert für "&amp;H4</f>
        <v>4.5. Bei Bilanzrahmen Betrieb: Absolute Abweichung der Jahres-THG-Emissionen von THG-Emissions-Grenzwert für 2019</v>
      </c>
      <c r="C62" s="490"/>
      <c r="D62" s="490"/>
      <c r="E62" s="490"/>
      <c r="F62" s="491"/>
      <c r="G62" s="278" t="s">
        <v>357</v>
      </c>
      <c r="H62" s="650" t="str">
        <f>IF($H$4&lt;StartjahrKSFP,"KSFP startet in Jahr "&amp;StartjahrKSFP,JahrEmission-JahrGrenzwert)</f>
        <v>KSFP startet in Jahr 2020</v>
      </c>
      <c r="I62" s="650"/>
      <c r="J62" s="650"/>
      <c r="K62" s="651"/>
      <c r="L62" s="48" t="s">
        <v>112</v>
      </c>
    </row>
    <row r="63" spans="1:12" ht="27" customHeight="1">
      <c r="B63" s="642" t="str">
        <f>"4.6. Bei Bilanzrahmen Betrieb:
Budgeteinhaltung gemäß Klimaschutzfahrplan ("&amp;IF(H4&gt;=StartjahrKSFP,H58,"")&amp;"-"&amp;IF(H4&gt;=StartjahrKSFP,H4,"")&amp;")"</f>
        <v>4.6. Bei Bilanzrahmen Betrieb:
Budgeteinhaltung gemäß Klimaschutzfahrplan (-)</v>
      </c>
      <c r="C63" s="643"/>
      <c r="D63" s="643"/>
      <c r="E63" s="643"/>
      <c r="F63" s="644"/>
      <c r="G63" s="273" t="s">
        <v>357</v>
      </c>
      <c r="H63" s="645" t="str">
        <f>IF($H$4&lt;StartjahrKSFP,"KSFP startet in Jahr "&amp;StartjahrKSFP,IF(BudgetGrenzwert&gt;BudgetEmission,"Ja","Nein"))</f>
        <v>KSFP startet in Jahr 2020</v>
      </c>
      <c r="I63" s="646"/>
      <c r="J63" s="646"/>
      <c r="K63" s="647"/>
      <c r="L63" s="48" t="s">
        <v>256</v>
      </c>
    </row>
    <row r="64" spans="1:12" ht="27" customHeight="1">
      <c r="B64" s="489" t="s">
        <v>567</v>
      </c>
      <c r="C64" s="490"/>
      <c r="D64" s="490"/>
      <c r="E64" s="490"/>
      <c r="F64" s="491"/>
      <c r="G64" s="277" t="s">
        <v>357</v>
      </c>
      <c r="H64" s="650" t="str">
        <f>'TEIL 2a KSFP Maßnahmen'!G273</f>
        <v>Bilanzrahmen Betrieb</v>
      </c>
      <c r="I64" s="650"/>
      <c r="J64" s="650"/>
      <c r="K64" s="651"/>
      <c r="L64" s="48" t="s">
        <v>257</v>
      </c>
    </row>
    <row r="65" spans="1:12" ht="27" customHeight="1">
      <c r="B65" s="705" t="s">
        <v>568</v>
      </c>
      <c r="C65" s="706"/>
      <c r="D65" s="706"/>
      <c r="E65" s="706"/>
      <c r="F65" s="707"/>
      <c r="G65" s="279" t="s">
        <v>357</v>
      </c>
      <c r="H65" s="708" t="str">
        <f>'TEIL 2a KSFP Maßnahmen'!G272</f>
        <v>Bilanzrahmen Betrieb</v>
      </c>
      <c r="I65" s="708"/>
      <c r="J65" s="708"/>
      <c r="K65" s="709"/>
      <c r="L65" s="48" t="s">
        <v>257</v>
      </c>
    </row>
    <row r="66" spans="1:12" ht="27" customHeight="1">
      <c r="B66" s="489" t="s">
        <v>569</v>
      </c>
      <c r="C66" s="490"/>
      <c r="D66" s="490"/>
      <c r="E66" s="490"/>
      <c r="F66" s="491"/>
      <c r="G66" s="185" t="s">
        <v>357</v>
      </c>
      <c r="H66" s="650" t="str">
        <f>IF(BBK=1,SUM('TEIL 2a KSFP Maßnahmen'!$H$274:$AL$274),Variablen!$B$21)</f>
        <v>Bilanzrahmen Betrieb</v>
      </c>
      <c r="I66" s="650"/>
      <c r="J66" s="650"/>
      <c r="K66" s="651"/>
      <c r="L66" s="48" t="s">
        <v>257</v>
      </c>
    </row>
    <row r="67" spans="1:12" ht="39.9" customHeight="1" thickBot="1">
      <c r="A67" s="50"/>
      <c r="B67" s="658" t="s">
        <v>570</v>
      </c>
      <c r="C67" s="659"/>
      <c r="D67" s="659"/>
      <c r="E67" s="659"/>
      <c r="F67" s="660"/>
      <c r="G67" s="280" t="s">
        <v>357</v>
      </c>
      <c r="H67" s="656" t="str">
        <f>IF(AND(ISNUMBER(H64),ISNUMBER(H65),ISNUMBER(H66)),H64+H65-H66,Variablen!B21)</f>
        <v>Bilanzrahmen Betrieb</v>
      </c>
      <c r="I67" s="656"/>
      <c r="J67" s="656"/>
      <c r="K67" s="657"/>
      <c r="L67" s="48" t="s">
        <v>257</v>
      </c>
    </row>
    <row r="68" spans="1:12" ht="12.75" customHeight="1"/>
    <row r="69" spans="1:12" ht="13.8" thickBot="1">
      <c r="B69" s="46" t="s">
        <v>248</v>
      </c>
    </row>
    <row r="70" spans="1:12" ht="15.75" customHeight="1">
      <c r="B70" s="522" t="s">
        <v>503</v>
      </c>
      <c r="C70" s="523"/>
      <c r="D70" s="523"/>
      <c r="E70" s="523"/>
      <c r="F70" s="523"/>
      <c r="G70" s="523"/>
      <c r="H70" s="523"/>
      <c r="I70" s="523"/>
      <c r="J70" s="523"/>
      <c r="K70" s="655"/>
    </row>
    <row r="71" spans="1:12" ht="14.1" customHeight="1">
      <c r="B71" s="675" t="s">
        <v>377</v>
      </c>
      <c r="C71" s="676"/>
      <c r="D71" s="676"/>
      <c r="E71" s="676"/>
      <c r="F71" s="676"/>
      <c r="G71" s="676"/>
      <c r="H71" s="676"/>
      <c r="I71" s="676"/>
      <c r="J71" s="676"/>
      <c r="K71" s="677"/>
    </row>
    <row r="72" spans="1:12" ht="14.1" customHeight="1">
      <c r="B72" s="281" t="s">
        <v>378</v>
      </c>
      <c r="C72" s="282"/>
      <c r="D72" s="282"/>
      <c r="E72" s="282"/>
      <c r="F72" s="283"/>
      <c r="G72" s="277" t="s">
        <v>357</v>
      </c>
      <c r="H72" s="650">
        <f ca="1">H92+H82</f>
        <v>0</v>
      </c>
      <c r="I72" s="650"/>
      <c r="J72" s="650"/>
      <c r="K72" s="651"/>
      <c r="L72" s="48" t="s">
        <v>252</v>
      </c>
    </row>
    <row r="73" spans="1:12" ht="14.1" customHeight="1">
      <c r="B73" s="281" t="s">
        <v>379</v>
      </c>
      <c r="C73" s="282"/>
      <c r="D73" s="282"/>
      <c r="E73" s="282"/>
      <c r="F73" s="283"/>
      <c r="G73" s="277" t="s">
        <v>357</v>
      </c>
      <c r="H73" s="650">
        <f ca="1">IF($H$4&lt;StartjahrKSFP,HLOOKUP($H$4,'TEIL 1 Zustandsermittlung'!$F$8:$H$302,ROWS('TEIL 1 Zustandsermittlung'!8:263),FALSE),HLOOKUP($H$4,'TEIL 2a KSFP Maßnahmen'!$H$6:$AL$392,ROWS('TEIL 2a KSFP Maßnahmen'!6:353),FALSE))</f>
        <v>0</v>
      </c>
      <c r="I73" s="650"/>
      <c r="J73" s="650"/>
      <c r="K73" s="651"/>
      <c r="L73" s="48" t="s">
        <v>252</v>
      </c>
    </row>
    <row r="74" spans="1:12" ht="14.1" customHeight="1">
      <c r="B74" s="675" t="s">
        <v>376</v>
      </c>
      <c r="C74" s="676"/>
      <c r="D74" s="676"/>
      <c r="E74" s="676"/>
      <c r="F74" s="676"/>
      <c r="G74" s="676"/>
      <c r="H74" s="676"/>
      <c r="I74" s="676"/>
      <c r="J74" s="676"/>
      <c r="K74" s="677"/>
      <c r="L74" s="48"/>
    </row>
    <row r="75" spans="1:12" ht="14.1" customHeight="1">
      <c r="B75" s="281" t="s">
        <v>375</v>
      </c>
      <c r="C75" s="282"/>
      <c r="D75" s="282"/>
      <c r="E75" s="282"/>
      <c r="F75" s="283"/>
      <c r="G75" s="277" t="s">
        <v>357</v>
      </c>
      <c r="H75" s="650">
        <f ca="1">H93+H83+H84</f>
        <v>0</v>
      </c>
      <c r="I75" s="650"/>
      <c r="J75" s="650"/>
      <c r="K75" s="651"/>
      <c r="L75" s="48" t="s">
        <v>252</v>
      </c>
    </row>
    <row r="76" spans="1:12" ht="14.1" customHeight="1">
      <c r="B76" s="281" t="s">
        <v>374</v>
      </c>
      <c r="C76" s="282"/>
      <c r="D76" s="282"/>
      <c r="E76" s="282"/>
      <c r="F76" s="283"/>
      <c r="G76" s="277" t="s">
        <v>357</v>
      </c>
      <c r="H76" s="650">
        <f ca="1">IF($H$4&lt;StartjahrKSFP,HLOOKUP($H$4,'TEIL 1 Zustandsermittlung'!$F$8:$H$302,ROWS('TEIL 1 Zustandsermittlung'!8:265),FALSE),HLOOKUP($H$4,'TEIL 2a KSFP Maßnahmen'!$H$6:$AL$392,ROWS('TEIL 2a KSFP Maßnahmen'!6:355),FALSE))</f>
        <v>0</v>
      </c>
      <c r="I76" s="650"/>
      <c r="J76" s="650"/>
      <c r="K76" s="651"/>
      <c r="L76" s="48" t="s">
        <v>252</v>
      </c>
    </row>
    <row r="77" spans="1:12" ht="15.75" customHeight="1">
      <c r="B77" s="648" t="s">
        <v>504</v>
      </c>
      <c r="C77" s="649"/>
      <c r="D77" s="649"/>
      <c r="E77" s="649"/>
      <c r="F77" s="649"/>
      <c r="G77" s="277" t="s">
        <v>357</v>
      </c>
      <c r="H77" s="650">
        <f ca="1">SUM(H72:K73,H75:K76)</f>
        <v>0</v>
      </c>
      <c r="I77" s="650"/>
      <c r="J77" s="650"/>
      <c r="K77" s="651"/>
      <c r="L77" s="48" t="s">
        <v>252</v>
      </c>
    </row>
    <row r="78" spans="1:12" ht="14.1" customHeight="1">
      <c r="B78" s="494" t="s">
        <v>505</v>
      </c>
      <c r="C78" s="495"/>
      <c r="D78" s="495"/>
      <c r="E78" s="495"/>
      <c r="F78" s="495"/>
      <c r="G78" s="273" t="s">
        <v>358</v>
      </c>
      <c r="H78" s="668" t="str">
        <f>IF(Projektdaten!E61="","",Projektdaten!E61)</f>
        <v/>
      </c>
      <c r="I78" s="668"/>
      <c r="J78" s="668"/>
      <c r="K78" s="669"/>
      <c r="L78" s="48" t="s">
        <v>253</v>
      </c>
    </row>
    <row r="79" spans="1:12" ht="14.1" customHeight="1">
      <c r="B79" s="494" t="s">
        <v>472</v>
      </c>
      <c r="C79" s="495"/>
      <c r="D79" s="495"/>
      <c r="E79" s="495"/>
      <c r="F79" s="495"/>
      <c r="G79" s="273" t="s">
        <v>358</v>
      </c>
      <c r="H79" s="666" t="str">
        <f>IF(Projektdaten!E62="","",Projektdaten!E62)</f>
        <v/>
      </c>
      <c r="I79" s="666"/>
      <c r="J79" s="666"/>
      <c r="K79" s="667"/>
      <c r="L79" s="48" t="s">
        <v>254</v>
      </c>
    </row>
    <row r="80" spans="1:12" ht="14.1" customHeight="1">
      <c r="B80" s="494" t="s">
        <v>506</v>
      </c>
      <c r="C80" s="495"/>
      <c r="D80" s="495"/>
      <c r="E80" s="495"/>
      <c r="F80" s="495"/>
      <c r="G80" s="273" t="s">
        <v>358</v>
      </c>
      <c r="H80" s="668" t="str">
        <f>IF(Projektdaten!E63="","",Projektdaten!E63)</f>
        <v/>
      </c>
      <c r="I80" s="668"/>
      <c r="J80" s="668"/>
      <c r="K80" s="669"/>
      <c r="L80" s="48" t="s">
        <v>255</v>
      </c>
    </row>
    <row r="81" spans="2:14" ht="15.75" customHeight="1">
      <c r="B81" s="489" t="s">
        <v>473</v>
      </c>
      <c r="C81" s="490"/>
      <c r="D81" s="490"/>
      <c r="E81" s="490"/>
      <c r="F81" s="490"/>
      <c r="G81" s="490"/>
      <c r="H81" s="490"/>
      <c r="I81" s="490"/>
      <c r="J81" s="490"/>
      <c r="K81" s="639"/>
      <c r="L81" s="48"/>
    </row>
    <row r="82" spans="2:14" ht="14.1" customHeight="1">
      <c r="B82" s="661" t="s">
        <v>380</v>
      </c>
      <c r="C82" s="662"/>
      <c r="D82" s="662"/>
      <c r="E82" s="662"/>
      <c r="F82" s="662"/>
      <c r="G82" s="277" t="s">
        <v>357</v>
      </c>
      <c r="H82" s="650">
        <f>IF($H$4&lt;StartjahrKSFP,HLOOKUP($H$4,'TEIL 1 Zustandsermittlung'!$F$8:$H$305,ROWS('TEIL 1 Zustandsermittlung'!8:305),FALSE),HLOOKUP($H$4,'TEIL 2a KSFP Maßnahmen'!$H$6:$AL$395,ROWS('TEIL 2a KSFP Maßnahmen'!6:395),FALSE))</f>
        <v>0</v>
      </c>
      <c r="I82" s="650"/>
      <c r="J82" s="650"/>
      <c r="K82" s="651"/>
      <c r="L82" s="48" t="s">
        <v>252</v>
      </c>
    </row>
    <row r="83" spans="2:14" ht="14.1" customHeight="1">
      <c r="B83" s="281" t="s">
        <v>381</v>
      </c>
      <c r="C83" s="282"/>
      <c r="D83" s="282"/>
      <c r="E83" s="282"/>
      <c r="F83" s="283"/>
      <c r="G83" s="277" t="s">
        <v>357</v>
      </c>
      <c r="H83" s="650">
        <f ca="1">IF($H$4&lt;StartjahrKSFP,HLOOKUP($H$4,'TEIL 1 Zustandsermittlung'!$F$8:$H$306,ROWS('TEIL 1 Zustandsermittlung'!8:306),FALSE),HLOOKUP($H$4,'TEIL 2a KSFP Maßnahmen'!$H$6:$AL$396,ROWS('TEIL 2a KSFP Maßnahmen'!6:396),FALSE))</f>
        <v>0</v>
      </c>
      <c r="I83" s="650"/>
      <c r="J83" s="650"/>
      <c r="K83" s="651"/>
      <c r="L83" s="48" t="s">
        <v>252</v>
      </c>
    </row>
    <row r="84" spans="2:14" ht="14.1" customHeight="1">
      <c r="B84" s="281" t="s">
        <v>382</v>
      </c>
      <c r="C84" s="282"/>
      <c r="D84" s="282"/>
      <c r="E84" s="282"/>
      <c r="F84" s="283"/>
      <c r="G84" s="277" t="s">
        <v>357</v>
      </c>
      <c r="H84" s="650">
        <f ca="1">IF($H$4&lt;StartjahrKSFP,HLOOKUP($H$4,'TEIL 1 Zustandsermittlung'!$F$8:$H$307,ROWS('TEIL 1 Zustandsermittlung'!8:307),FALSE),HLOOKUP($H$4,'TEIL 2a KSFP Maßnahmen'!$H$6:$AL$397,ROWS('TEIL 2a KSFP Maßnahmen'!6:397),FALSE))</f>
        <v>0</v>
      </c>
      <c r="I84" s="650"/>
      <c r="J84" s="650"/>
      <c r="K84" s="651"/>
      <c r="L84" s="48" t="s">
        <v>252</v>
      </c>
      <c r="N84" s="50"/>
    </row>
    <row r="85" spans="2:14" ht="15.75" customHeight="1">
      <c r="B85" s="281" t="s">
        <v>383</v>
      </c>
      <c r="C85" s="282"/>
      <c r="D85" s="282"/>
      <c r="E85" s="282"/>
      <c r="F85" s="283"/>
      <c r="G85" s="277" t="s">
        <v>357</v>
      </c>
      <c r="H85" s="650">
        <f ca="1">SUM(H82:K84)</f>
        <v>0</v>
      </c>
      <c r="I85" s="650"/>
      <c r="J85" s="650"/>
      <c r="K85" s="651"/>
      <c r="L85" s="48" t="s">
        <v>252</v>
      </c>
      <c r="N85" s="50"/>
    </row>
    <row r="86" spans="2:14" ht="15.75" customHeight="1">
      <c r="B86" s="561" t="s">
        <v>474</v>
      </c>
      <c r="C86" s="562"/>
      <c r="D86" s="562"/>
      <c r="E86" s="562"/>
      <c r="F86" s="562"/>
      <c r="G86" s="562"/>
      <c r="H86" s="562"/>
      <c r="I86" s="562"/>
      <c r="J86" s="562"/>
      <c r="K86" s="641"/>
    </row>
    <row r="87" spans="2:14" ht="14.1" customHeight="1">
      <c r="B87" s="661" t="s">
        <v>369</v>
      </c>
      <c r="C87" s="662"/>
      <c r="D87" s="662"/>
      <c r="E87" s="662"/>
      <c r="F87" s="662"/>
      <c r="G87" s="277" t="s">
        <v>357</v>
      </c>
      <c r="H87" s="650">
        <f>IF($H$4&lt;StartjahrKSFP,HLOOKUP($H$4,'TEIL 1 Zustandsermittlung'!$F$8:$H$302,ROWS('TEIL 1 Zustandsermittlung'!8:300),FALSE),HLOOKUP($H$4,'TEIL 2a KSFP Maßnahmen'!$H$6:$AL$392,ROWS('TEIL 2a KSFP Maßnahmen'!6:390),FALSE))</f>
        <v>0</v>
      </c>
      <c r="I87" s="650"/>
      <c r="J87" s="650"/>
      <c r="K87" s="651"/>
      <c r="L87" s="48" t="s">
        <v>252</v>
      </c>
    </row>
    <row r="88" spans="2:14" ht="14.1" customHeight="1">
      <c r="B88" s="281" t="s">
        <v>372</v>
      </c>
      <c r="C88" s="282"/>
      <c r="D88" s="282"/>
      <c r="E88" s="282"/>
      <c r="F88" s="283"/>
      <c r="G88" s="277" t="s">
        <v>357</v>
      </c>
      <c r="H88" s="650">
        <f ca="1">IF($H$4&lt;StartjahrKSFP,HLOOKUP($H$4,'TEIL 1 Zustandsermittlung'!$F$8:$H$302,ROWS('TEIL 1 Zustandsermittlung'!8:301),FALSE),HLOOKUP($H$4,'TEIL 2a KSFP Maßnahmen'!$H$6:$AL$392,ROWS('TEIL 2a KSFP Maßnahmen'!6:391),FALSE))</f>
        <v>0</v>
      </c>
      <c r="I88" s="650"/>
      <c r="J88" s="650"/>
      <c r="K88" s="651"/>
      <c r="L88" s="48" t="s">
        <v>252</v>
      </c>
    </row>
    <row r="89" spans="2:14" ht="14.1" customHeight="1">
      <c r="B89" s="281" t="s">
        <v>370</v>
      </c>
      <c r="C89" s="282"/>
      <c r="D89" s="282"/>
      <c r="E89" s="282"/>
      <c r="F89" s="283"/>
      <c r="G89" s="277" t="s">
        <v>357</v>
      </c>
      <c r="H89" s="650">
        <f ca="1">IF($H$4&lt;StartjahrKSFP,HLOOKUP($H$4,'TEIL 1 Zustandsermittlung'!$F$8:$H$302,ROWS('TEIL 1 Zustandsermittlung'!8:302),FALSE),HLOOKUP($H$4,'TEIL 2a KSFP Maßnahmen'!$H$6:$AL$392,ROWS('TEIL 2a KSFP Maßnahmen'!6:392),FALSE))</f>
        <v>0</v>
      </c>
      <c r="I89" s="650"/>
      <c r="J89" s="650"/>
      <c r="K89" s="651"/>
      <c r="L89" s="48" t="s">
        <v>252</v>
      </c>
    </row>
    <row r="90" spans="2:14" ht="15.75" customHeight="1">
      <c r="B90" s="281" t="s">
        <v>371</v>
      </c>
      <c r="C90" s="282"/>
      <c r="D90" s="282"/>
      <c r="E90" s="282"/>
      <c r="F90" s="283"/>
      <c r="G90" s="277" t="s">
        <v>357</v>
      </c>
      <c r="H90" s="650">
        <f ca="1">SUM(H87:K89)</f>
        <v>0</v>
      </c>
      <c r="I90" s="650"/>
      <c r="J90" s="650"/>
      <c r="K90" s="651"/>
      <c r="L90" s="48" t="s">
        <v>252</v>
      </c>
    </row>
    <row r="91" spans="2:14" ht="15.75" customHeight="1">
      <c r="B91" s="489" t="s">
        <v>491</v>
      </c>
      <c r="C91" s="490"/>
      <c r="D91" s="490"/>
      <c r="E91" s="490"/>
      <c r="F91" s="490"/>
      <c r="G91" s="490"/>
      <c r="H91" s="490"/>
      <c r="I91" s="490"/>
      <c r="J91" s="490"/>
      <c r="K91" s="639"/>
      <c r="L91" s="48" t="s">
        <v>252</v>
      </c>
      <c r="N91" s="50"/>
    </row>
    <row r="92" spans="2:14" ht="14.1" customHeight="1">
      <c r="B92" s="281" t="s">
        <v>384</v>
      </c>
      <c r="C92" s="282"/>
      <c r="D92" s="282"/>
      <c r="E92" s="282"/>
      <c r="F92" s="283"/>
      <c r="G92" s="277" t="s">
        <v>357</v>
      </c>
      <c r="H92" s="650">
        <f ca="1">IF($H$4&lt;StartjahrKSFP,HLOOKUP($H$4,'TEIL 1 Zustandsermittlung'!$F$8:$H$302,ROWS('TEIL 1 Zustandsermittlung'!8:262),FALSE),HLOOKUP($H$4,'TEIL 2a KSFP Maßnahmen'!$H$6:$AL$392,ROWS('TEIL 2a KSFP Maßnahmen'!6:352),FALSE))</f>
        <v>0</v>
      </c>
      <c r="I92" s="650"/>
      <c r="J92" s="650"/>
      <c r="K92" s="651"/>
      <c r="L92" s="48" t="s">
        <v>252</v>
      </c>
      <c r="N92" s="50"/>
    </row>
    <row r="93" spans="2:14" ht="14.1" customHeight="1">
      <c r="B93" s="281" t="s">
        <v>385</v>
      </c>
      <c r="C93" s="282"/>
      <c r="D93" s="282"/>
      <c r="E93" s="282"/>
      <c r="F93" s="283"/>
      <c r="G93" s="277" t="s">
        <v>357</v>
      </c>
      <c r="H93" s="650">
        <f ca="1">IF($H$4&lt;StartjahrKSFP,HLOOKUP($H$4,'TEIL 1 Zustandsermittlung'!$F$8:$H$302,ROWS('TEIL 1 Zustandsermittlung'!8:264),FALSE),HLOOKUP($H$4,'TEIL 2a KSFP Maßnahmen'!$H$6:$AL$392,ROWS('TEIL 2a KSFP Maßnahmen'!6:354),FALSE))</f>
        <v>0</v>
      </c>
      <c r="I93" s="650"/>
      <c r="J93" s="650"/>
      <c r="K93" s="651"/>
      <c r="L93" s="48" t="s">
        <v>252</v>
      </c>
      <c r="N93" s="50"/>
    </row>
    <row r="94" spans="2:14" ht="27" customHeight="1">
      <c r="B94" s="489" t="s">
        <v>545</v>
      </c>
      <c r="C94" s="490"/>
      <c r="D94" s="490"/>
      <c r="E94" s="490"/>
      <c r="F94" s="491"/>
      <c r="G94" s="277" t="s">
        <v>357</v>
      </c>
      <c r="H94" s="646" t="str">
        <f>IF($H$4&lt;StartjahrKSFP,IF(HLOOKUP($H$4,'TEIL 1 Zustandsermittlung'!$F$8:$H$214,ROWS('TEIL 1 Zustandsermittlung'!8:208),FALSE)="","bitte in Zustandsermittlung eintragen",HLOOKUP($H$4,'TEIL 1 Zustandsermittlung'!$F$8:$H$214,ROWS('TEIL 1 Zustandsermittlung'!8:208),FALSE)),IF(HLOOKUP($H$4,'TEIL 2a KSFP Maßnahmen'!$H$6:$AL$302,ROWS('TEIL 2a KSFP Maßnahmen'!6:296),FALSE)="","bitte in KSFP eintragen",HLOOKUP($H$4,'TEIL 2a KSFP Maßnahmen'!$H$6:$AL$302,ROWS('TEIL 2a KSFP Maßnahmen'!6:296),FALSE)))</f>
        <v>bitte in Zustandsermittlung eintragen</v>
      </c>
      <c r="I94" s="646"/>
      <c r="J94" s="646"/>
      <c r="K94" s="647"/>
      <c r="L94" s="48" t="s">
        <v>256</v>
      </c>
      <c r="N94" s="50"/>
    </row>
    <row r="95" spans="2:14" ht="27" customHeight="1">
      <c r="B95" s="489" t="s">
        <v>492</v>
      </c>
      <c r="C95" s="490"/>
      <c r="D95" s="490"/>
      <c r="E95" s="490"/>
      <c r="F95" s="491"/>
      <c r="G95" s="277" t="s">
        <v>357</v>
      </c>
      <c r="H95" s="693" t="str">
        <f>IF($H$4&lt;StartjahrKSFP,IF(HLOOKUP($H$4,'TEIL 1 Zustandsermittlung'!$F$8:$H$214,ROWS('TEIL 1 Zustandsermittlung'!8:210),FALSE)="","bitte in Zustandsermittlung eintragen",HLOOKUP($H$4,'TEIL 1 Zustandsermittlung'!$F$8:$H$214,ROWS('TEIL 1 Zustandsermittlung'!8:210),FALSE)),IF(HLOOKUP($H$4,'TEIL 2a KSFP Maßnahmen'!$H$6:$AL$302,ROWS('TEIL 2a KSFP Maßnahmen'!6:298),FALSE)="","bitte in KSFP eintragen",HLOOKUP($H$4,'TEIL 2a KSFP Maßnahmen'!$H$6:$AL$302,ROWS('TEIL 2a KSFP Maßnahmen'!6:298),FALSE)))</f>
        <v>bitte in Zustandsermittlung eintragen</v>
      </c>
      <c r="I95" s="693"/>
      <c r="J95" s="693"/>
      <c r="K95" s="694"/>
      <c r="L95" s="48" t="s">
        <v>34</v>
      </c>
      <c r="N95" s="50"/>
    </row>
    <row r="96" spans="2:14" ht="27" customHeight="1" thickBot="1">
      <c r="B96" s="588" t="s">
        <v>493</v>
      </c>
      <c r="C96" s="589"/>
      <c r="D96" s="589"/>
      <c r="E96" s="589"/>
      <c r="F96" s="590"/>
      <c r="G96" s="284" t="s">
        <v>357</v>
      </c>
      <c r="H96" s="691">
        <f ca="1">IF($H$4&lt;StartjahrKSFP,IF(HLOOKUP($H$4,'TEIL 1 Zustandsermittlung'!$F$8:$H$214,ROWS('TEIL 1 Zustandsermittlung'!8:209),FALSE)="","bitte in Zustandsermittlung eintragen",HLOOKUP($H$4,'TEIL 1 Zustandsermittlung'!$F$8:$H$214,ROWS('TEIL 1 Zustandsermittlung'!8:209),FALSE)),IF(HLOOKUP($H$4,'TEIL 2a KSFP Maßnahmen'!$H$6:$AL$302,ROWS('TEIL 2a KSFP Maßnahmen'!6:297),FALSE)="","bitte in KSFP eintragen",HLOOKUP($H$4,'TEIL 2a KSFP Maßnahmen'!$H$6:$AL$302,ROWS('TEIL 2a KSFP Maßnahmen'!6:297),FALSE)))</f>
        <v>0</v>
      </c>
      <c r="I96" s="691"/>
      <c r="J96" s="691"/>
      <c r="K96" s="692"/>
      <c r="L96" s="48" t="s">
        <v>34</v>
      </c>
      <c r="N96" s="50"/>
    </row>
    <row r="98" spans="2:14" ht="13.8" thickBot="1">
      <c r="B98" s="46" t="s">
        <v>249</v>
      </c>
      <c r="N98" s="50"/>
    </row>
    <row r="99" spans="2:14" ht="14.1" customHeight="1">
      <c r="B99" s="565" t="s">
        <v>250</v>
      </c>
      <c r="C99" s="566"/>
      <c r="D99" s="566"/>
      <c r="E99" s="566"/>
      <c r="F99" s="567"/>
      <c r="G99" s="285" t="s">
        <v>358</v>
      </c>
      <c r="H99" s="686" t="str">
        <f>IF(Projektdaten!E66="","",Projektdaten!E66)</f>
        <v/>
      </c>
      <c r="I99" s="686"/>
      <c r="J99" s="686"/>
      <c r="K99" s="687"/>
      <c r="L99" s="48" t="s">
        <v>257</v>
      </c>
    </row>
    <row r="100" spans="2:14" ht="14.1" customHeight="1">
      <c r="B100" s="561" t="s">
        <v>353</v>
      </c>
      <c r="C100" s="562"/>
      <c r="D100" s="562"/>
      <c r="E100" s="562"/>
      <c r="F100" s="562"/>
      <c r="G100" s="695"/>
      <c r="H100" s="695"/>
      <c r="I100" s="695"/>
      <c r="J100" s="695"/>
      <c r="K100" s="696"/>
      <c r="N100" s="50"/>
    </row>
    <row r="101" spans="2:14" ht="14.1" customHeight="1">
      <c r="B101" s="697" t="str">
        <f>IF(Projektdaten!B67="","",Projektdaten!B67)</f>
        <v/>
      </c>
      <c r="C101" s="698"/>
      <c r="D101" s="698"/>
      <c r="E101" s="698"/>
      <c r="F101" s="699"/>
      <c r="G101" s="286" t="s">
        <v>358</v>
      </c>
      <c r="H101" s="700" t="str">
        <f>IF(Projektdaten!E67="","",Projektdaten!E67)</f>
        <v/>
      </c>
      <c r="I101" s="700"/>
      <c r="J101" s="700"/>
      <c r="K101" s="701"/>
      <c r="L101" s="48" t="s">
        <v>257</v>
      </c>
    </row>
    <row r="102" spans="2:14" ht="14.1" customHeight="1">
      <c r="B102" s="697" t="str">
        <f>IF(Projektdaten!B68="","",Projektdaten!B68)</f>
        <v/>
      </c>
      <c r="C102" s="698"/>
      <c r="D102" s="698"/>
      <c r="E102" s="698"/>
      <c r="F102" s="699"/>
      <c r="G102" s="287" t="s">
        <v>358</v>
      </c>
      <c r="H102" s="683" t="str">
        <f>IF(Projektdaten!E68="","",Projektdaten!E68)</f>
        <v/>
      </c>
      <c r="I102" s="683"/>
      <c r="J102" s="683"/>
      <c r="K102" s="684"/>
      <c r="L102" s="48" t="s">
        <v>257</v>
      </c>
      <c r="N102" s="50"/>
    </row>
    <row r="103" spans="2:14" ht="27" customHeight="1">
      <c r="B103" s="489" t="s">
        <v>494</v>
      </c>
      <c r="C103" s="490"/>
      <c r="D103" s="490"/>
      <c r="E103" s="490"/>
      <c r="F103" s="491"/>
      <c r="G103" s="278" t="s">
        <v>358</v>
      </c>
      <c r="H103" s="683" t="str">
        <f>IF(Projektdaten!E69="","",Projektdaten!E69)</f>
        <v/>
      </c>
      <c r="I103" s="683"/>
      <c r="J103" s="683"/>
      <c r="K103" s="684"/>
      <c r="L103" s="48" t="s">
        <v>257</v>
      </c>
      <c r="N103" s="50"/>
    </row>
    <row r="104" spans="2:14" ht="14.1" customHeight="1">
      <c r="B104" s="501" t="s">
        <v>495</v>
      </c>
      <c r="C104" s="502"/>
      <c r="D104" s="502"/>
      <c r="E104" s="502"/>
      <c r="F104" s="502"/>
      <c r="G104" s="288" t="s">
        <v>358</v>
      </c>
      <c r="H104" s="688" t="str">
        <f>IF(Projektdaten!E77="","",Projektdaten!E77)</f>
        <v/>
      </c>
      <c r="I104" s="689"/>
      <c r="J104" s="689"/>
      <c r="K104" s="690"/>
      <c r="L104" s="48" t="s">
        <v>239</v>
      </c>
    </row>
    <row r="105" spans="2:14" ht="14.1" customHeight="1">
      <c r="B105" s="561" t="s">
        <v>496</v>
      </c>
      <c r="C105" s="562"/>
      <c r="D105" s="562"/>
      <c r="E105" s="562"/>
      <c r="F105" s="562"/>
      <c r="G105" s="562"/>
      <c r="H105" s="562"/>
      <c r="I105" s="562"/>
      <c r="J105" s="562"/>
      <c r="K105" s="641"/>
      <c r="L105" s="48"/>
      <c r="N105" s="50"/>
    </row>
    <row r="106" spans="2:14" ht="14.1" customHeight="1">
      <c r="B106" s="289" t="s">
        <v>497</v>
      </c>
      <c r="C106" s="235"/>
      <c r="D106" s="235"/>
      <c r="E106" s="137"/>
      <c r="F106" s="290"/>
      <c r="G106" s="291" t="s">
        <v>358</v>
      </c>
      <c r="H106" s="685" t="str">
        <f>IF(Projektdaten!E72="","",Projektdaten!E72)</f>
        <v/>
      </c>
      <c r="I106" s="666"/>
      <c r="J106" s="666"/>
      <c r="K106" s="667"/>
      <c r="L106" s="48" t="s">
        <v>239</v>
      </c>
    </row>
    <row r="107" spans="2:14" ht="14.1" customHeight="1">
      <c r="B107" s="289" t="s">
        <v>498</v>
      </c>
      <c r="C107" s="235"/>
      <c r="D107" s="235"/>
      <c r="E107" s="137"/>
      <c r="F107" s="290"/>
      <c r="G107" s="291" t="s">
        <v>358</v>
      </c>
      <c r="H107" s="668" t="str">
        <f>IF(Projektdaten!E73="","",Projektdaten!E73)</f>
        <v/>
      </c>
      <c r="I107" s="668"/>
      <c r="J107" s="668"/>
      <c r="K107" s="669"/>
      <c r="L107" s="48" t="s">
        <v>296</v>
      </c>
      <c r="N107" s="50"/>
    </row>
    <row r="108" spans="2:14" ht="14.1" customHeight="1" thickBot="1">
      <c r="B108" s="292" t="s">
        <v>499</v>
      </c>
      <c r="C108" s="143"/>
      <c r="D108" s="143"/>
      <c r="E108" s="143"/>
      <c r="F108" s="293"/>
      <c r="G108" s="271" t="s">
        <v>358</v>
      </c>
      <c r="H108" s="670" t="str">
        <f>IF(Projektdaten!E74="","",Projektdaten!E74)</f>
        <v/>
      </c>
      <c r="I108" s="670"/>
      <c r="J108" s="670"/>
      <c r="K108" s="671"/>
      <c r="L108" s="48" t="s">
        <v>297</v>
      </c>
    </row>
    <row r="110" spans="2:14" ht="13.8" thickBot="1">
      <c r="B110" s="46" t="s">
        <v>251</v>
      </c>
      <c r="N110" s="50"/>
    </row>
    <row r="111" spans="2:14" ht="20.100000000000001" customHeight="1">
      <c r="B111" s="565" t="s">
        <v>362</v>
      </c>
      <c r="C111" s="566"/>
      <c r="D111" s="566"/>
      <c r="E111" s="566"/>
      <c r="F111" s="567"/>
      <c r="G111" s="285" t="s">
        <v>357</v>
      </c>
      <c r="H111" s="663" t="str">
        <f ca="1">IF($H$4&lt;StartjahrKSFP,HLOOKUP($H$4,'TEIL 1 Zustandsermittlung'!$F$8:$H$302,ROWS('TEIL 1 Zustandsermittlung'!8:214),FALSE),HLOOKUP($H$4,'TEIL 2a KSFP Maßnahmen'!$H$6:$AL$392,ROWS('TEIL 2a KSFP Maßnahmen'!6:302),FALSE))</f>
        <v>NEIN</v>
      </c>
      <c r="I111" s="664"/>
      <c r="J111" s="664"/>
      <c r="K111" s="665"/>
      <c r="L111" s="48" t="s">
        <v>256</v>
      </c>
    </row>
    <row r="112" spans="2:14" ht="20.100000000000001" customHeight="1">
      <c r="B112" s="642" t="str">
        <f>"7.2. „Klimaneutral bis "&amp;'TEIL 2a KSFP Maßnahmen'!B8&amp;"“"</f>
        <v>7.2. „Klimaneutral bis 2050“</v>
      </c>
      <c r="C112" s="643"/>
      <c r="D112" s="643"/>
      <c r="E112" s="643"/>
      <c r="F112" s="644"/>
      <c r="G112" s="277" t="s">
        <v>357</v>
      </c>
      <c r="H112" s="645" t="str">
        <f>IF(H63="Ja","JA","NEIN")</f>
        <v>NEIN</v>
      </c>
      <c r="I112" s="646"/>
      <c r="J112" s="646"/>
      <c r="K112" s="647"/>
      <c r="L112" s="48" t="s">
        <v>256</v>
      </c>
    </row>
    <row r="113" spans="2:12" ht="20.100000000000001" customHeight="1" thickBot="1">
      <c r="B113" s="727" t="str">
        <f>"7.3. „Klimaneutral erstelltes Gebäude“"</f>
        <v>7.3. „Klimaneutral erstelltes Gebäude“</v>
      </c>
      <c r="C113" s="728"/>
      <c r="D113" s="728"/>
      <c r="E113" s="728"/>
      <c r="F113" s="729"/>
      <c r="G113" s="294" t="s">
        <v>357</v>
      </c>
      <c r="H113" s="730" t="str">
        <f>IF(H67&lt;0,"JA","NEIN")</f>
        <v>NEIN</v>
      </c>
      <c r="I113" s="731"/>
      <c r="J113" s="731"/>
      <c r="K113" s="732"/>
      <c r="L113" s="48" t="s">
        <v>256</v>
      </c>
    </row>
    <row r="121" spans="2:12" ht="15.75" customHeight="1"/>
    <row r="127" spans="2:12" ht="15.75" customHeight="1"/>
    <row r="128" spans="2:12" ht="15.75" customHeight="1"/>
    <row r="129" ht="15.75" customHeight="1"/>
    <row r="130" ht="15.75" customHeight="1"/>
    <row r="131" ht="15.75" customHeight="1"/>
    <row r="132" ht="15.75" customHeight="1"/>
    <row r="133" ht="15.75" customHeight="1"/>
    <row r="134" ht="15.75" customHeight="1"/>
    <row r="135" ht="15.75" customHeight="1"/>
    <row r="138" ht="15.75" customHeight="1"/>
    <row r="139" ht="15.75" customHeight="1"/>
    <row r="140" ht="15.75" customHeight="1"/>
  </sheetData>
  <sheetProtection formatColumns="0" formatRows="0"/>
  <mergeCells count="158">
    <mergeCell ref="B61:F61"/>
    <mergeCell ref="H61:K61"/>
    <mergeCell ref="B64:F64"/>
    <mergeCell ref="B113:F113"/>
    <mergeCell ref="H113:K113"/>
    <mergeCell ref="B9:F9"/>
    <mergeCell ref="H9:K9"/>
    <mergeCell ref="B15:F15"/>
    <mergeCell ref="H15:K15"/>
    <mergeCell ref="B31:F31"/>
    <mergeCell ref="H31:K31"/>
    <mergeCell ref="H22:K22"/>
    <mergeCell ref="B23:F23"/>
    <mergeCell ref="H23:K23"/>
    <mergeCell ref="B17:F17"/>
    <mergeCell ref="H17:K17"/>
    <mergeCell ref="B20:F20"/>
    <mergeCell ref="H20:K20"/>
    <mergeCell ref="B21:F21"/>
    <mergeCell ref="H21:K21"/>
    <mergeCell ref="H38:K38"/>
    <mergeCell ref="B28:F28"/>
    <mergeCell ref="H28:K28"/>
    <mergeCell ref="B32:F32"/>
    <mergeCell ref="H4:K4"/>
    <mergeCell ref="B40:K40"/>
    <mergeCell ref="B16:F16"/>
    <mergeCell ref="H16:K16"/>
    <mergeCell ref="B11:F11"/>
    <mergeCell ref="H11:K11"/>
    <mergeCell ref="B12:F12"/>
    <mergeCell ref="H12:K12"/>
    <mergeCell ref="B13:F13"/>
    <mergeCell ref="H13:K13"/>
    <mergeCell ref="B26:F26"/>
    <mergeCell ref="H26:K26"/>
    <mergeCell ref="B27:F27"/>
    <mergeCell ref="H27:K27"/>
    <mergeCell ref="B22:F22"/>
    <mergeCell ref="B8:F8"/>
    <mergeCell ref="H8:K8"/>
    <mergeCell ref="B10:F10"/>
    <mergeCell ref="H10:K10"/>
    <mergeCell ref="B14:F14"/>
    <mergeCell ref="H14:K14"/>
    <mergeCell ref="B37:F37"/>
    <mergeCell ref="H37:K37"/>
    <mergeCell ref="B38:F38"/>
    <mergeCell ref="H32:K32"/>
    <mergeCell ref="B36:F36"/>
    <mergeCell ref="H36:K36"/>
    <mergeCell ref="B35:F35"/>
    <mergeCell ref="H35:K35"/>
    <mergeCell ref="B39:F39"/>
    <mergeCell ref="H39:K39"/>
    <mergeCell ref="B65:F65"/>
    <mergeCell ref="H65:K65"/>
    <mergeCell ref="B44:F44"/>
    <mergeCell ref="B45:F45"/>
    <mergeCell ref="B46:F46"/>
    <mergeCell ref="B47:F47"/>
    <mergeCell ref="B48:F48"/>
    <mergeCell ref="B49:F49"/>
    <mergeCell ref="H41:K41"/>
    <mergeCell ref="H42:K42"/>
    <mergeCell ref="H43:K43"/>
    <mergeCell ref="B58:F58"/>
    <mergeCell ref="H58:K58"/>
    <mergeCell ref="B60:F60"/>
    <mergeCell ref="H60:K60"/>
    <mergeCell ref="B59:F59"/>
    <mergeCell ref="H59:K59"/>
    <mergeCell ref="H106:K106"/>
    <mergeCell ref="B99:F99"/>
    <mergeCell ref="H99:K99"/>
    <mergeCell ref="B104:F104"/>
    <mergeCell ref="H104:K104"/>
    <mergeCell ref="B96:F96"/>
    <mergeCell ref="H96:K96"/>
    <mergeCell ref="B95:F95"/>
    <mergeCell ref="H95:K95"/>
    <mergeCell ref="B100:K100"/>
    <mergeCell ref="B101:F101"/>
    <mergeCell ref="B102:F102"/>
    <mergeCell ref="H101:K101"/>
    <mergeCell ref="H102:K102"/>
    <mergeCell ref="H107:K107"/>
    <mergeCell ref="H108:K108"/>
    <mergeCell ref="B105:K105"/>
    <mergeCell ref="B4:G4"/>
    <mergeCell ref="B33:F33"/>
    <mergeCell ref="B34:F34"/>
    <mergeCell ref="H33:K33"/>
    <mergeCell ref="H34:K34"/>
    <mergeCell ref="B41:F41"/>
    <mergeCell ref="B42:F42"/>
    <mergeCell ref="B43:F43"/>
    <mergeCell ref="B81:K81"/>
    <mergeCell ref="B71:K71"/>
    <mergeCell ref="B74:K74"/>
    <mergeCell ref="B66:F66"/>
    <mergeCell ref="H66:K66"/>
    <mergeCell ref="B53:F53"/>
    <mergeCell ref="H53:K53"/>
    <mergeCell ref="H64:K64"/>
    <mergeCell ref="B50:F50"/>
    <mergeCell ref="H50:K50"/>
    <mergeCell ref="H94:K94"/>
    <mergeCell ref="H103:K103"/>
    <mergeCell ref="B103:F103"/>
    <mergeCell ref="B111:F111"/>
    <mergeCell ref="H111:K111"/>
    <mergeCell ref="B55:F55"/>
    <mergeCell ref="H76:K76"/>
    <mergeCell ref="B79:F79"/>
    <mergeCell ref="H79:K79"/>
    <mergeCell ref="B80:F80"/>
    <mergeCell ref="H80:K80"/>
    <mergeCell ref="H78:K78"/>
    <mergeCell ref="H90:K90"/>
    <mergeCell ref="H88:K88"/>
    <mergeCell ref="B86:K86"/>
    <mergeCell ref="B87:F87"/>
    <mergeCell ref="H87:K87"/>
    <mergeCell ref="H89:K89"/>
    <mergeCell ref="B78:F78"/>
    <mergeCell ref="B62:F62"/>
    <mergeCell ref="H62:K62"/>
    <mergeCell ref="B63:F63"/>
    <mergeCell ref="H63:K63"/>
    <mergeCell ref="H72:K72"/>
    <mergeCell ref="H73:K73"/>
    <mergeCell ref="H75:K75"/>
    <mergeCell ref="H92:K92"/>
    <mergeCell ref="B112:F112"/>
    <mergeCell ref="H112:K112"/>
    <mergeCell ref="B77:F77"/>
    <mergeCell ref="H77:K77"/>
    <mergeCell ref="B94:F94"/>
    <mergeCell ref="H46:K46"/>
    <mergeCell ref="H44:K44"/>
    <mergeCell ref="H45:K45"/>
    <mergeCell ref="H47:K47"/>
    <mergeCell ref="H48:K48"/>
    <mergeCell ref="H49:K49"/>
    <mergeCell ref="B70:K70"/>
    <mergeCell ref="H55:K55"/>
    <mergeCell ref="H54:K54"/>
    <mergeCell ref="B67:F67"/>
    <mergeCell ref="H67:K67"/>
    <mergeCell ref="B54:F54"/>
    <mergeCell ref="H93:K93"/>
    <mergeCell ref="B91:K91"/>
    <mergeCell ref="B82:F82"/>
    <mergeCell ref="H82:K82"/>
    <mergeCell ref="H83:K83"/>
    <mergeCell ref="H84:K84"/>
    <mergeCell ref="H85:K85"/>
  </mergeCells>
  <dataValidations count="1">
    <dataValidation type="whole" allowBlank="1" showInputMessage="1" showErrorMessage="1" sqref="H4:K4" xr:uid="{00000000-0002-0000-0600-000000000000}">
      <formula1>2017</formula1>
      <formula2>2050</formula2>
    </dataValidation>
  </dataValidations>
  <pageMargins left="0.7" right="0.7" top="0.78740157499999996" bottom="0.78740157499999996" header="0.3" footer="0.3"/>
  <pageSetup paperSize="9" scale="42" orientation="portrait" r:id="rId1"/>
  <ignoredErrors>
    <ignoredError sqref="H4 H20:K21 H26:K28 H31 H78:K80 H99 H101:K104 B101:F102 H106:K108"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557" id="{FD260CEF-C6E7-4BEC-A14A-100AE2E72A25}">
            <xm:f>IF($H$4&gt;'TEIL 1 Zustandsermittlung'!$H$8,TRUE,FALSE)</xm:f>
            <x14:dxf>
              <fill>
                <patternFill>
                  <bgColor rgb="FFA5D867"/>
                </patternFill>
              </fill>
            </x14:dxf>
          </x14:cfRule>
          <xm:sqref>H20:K21 H26:K28 H78:K80 H99 B101:F102 H106:K108 H101:K104 H31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Variablen!$B$74:$B$75</xm:f>
          </x14:formula1>
          <xm:sqref>H50:K50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D227"/>
  <sheetViews>
    <sheetView zoomScale="70" zoomScaleNormal="70" zoomScaleSheetLayoutView="90" workbookViewId="0">
      <pane ySplit="6" topLeftCell="A19" activePane="bottomLeft" state="frozen"/>
      <selection activeCell="B15" sqref="B15:F15"/>
      <selection pane="bottomLeft" activeCell="A51" sqref="A51:XFD51"/>
    </sheetView>
  </sheetViews>
  <sheetFormatPr baseColWidth="10" defaultColWidth="11.44140625" defaultRowHeight="13.2"/>
  <cols>
    <col min="1" max="1" width="5.6640625" style="320" customWidth="1"/>
    <col min="2" max="2" width="64" style="320" customWidth="1"/>
    <col min="3" max="3" width="18.6640625" style="320" customWidth="1"/>
    <col min="4" max="4" width="20.6640625" style="320" customWidth="1"/>
    <col min="5" max="6" width="22.33203125" style="320" hidden="1" customWidth="1"/>
    <col min="7" max="7" width="30.6640625" style="320" customWidth="1"/>
    <col min="8" max="8" width="111" style="320" customWidth="1"/>
    <col min="9" max="9" width="3.44140625" style="296" customWidth="1"/>
    <col min="10" max="10" width="171.88671875" style="320" customWidth="1"/>
    <col min="11" max="190" width="11.44140625" style="319"/>
    <col min="191" max="16384" width="11.44140625" style="320"/>
  </cols>
  <sheetData>
    <row r="1" spans="1:32" s="32" customFormat="1">
      <c r="I1" s="296"/>
    </row>
    <row r="2" spans="1:32" s="45" customFormat="1" ht="20.100000000000001" customHeight="1">
      <c r="A2" s="44" t="s">
        <v>105</v>
      </c>
      <c r="I2" s="297"/>
    </row>
    <row r="3" spans="1:32" s="32" customFormat="1" ht="13.8" thickBot="1">
      <c r="I3" s="296"/>
    </row>
    <row r="4" spans="1:32" s="300" customFormat="1" ht="24.75" customHeight="1" thickBot="1">
      <c r="A4" s="747" t="s">
        <v>234</v>
      </c>
      <c r="B4" s="748"/>
      <c r="C4" s="298" t="s">
        <v>235</v>
      </c>
      <c r="D4" s="298" t="s">
        <v>584</v>
      </c>
      <c r="E4" s="298" t="s">
        <v>440</v>
      </c>
      <c r="F4" s="298" t="s">
        <v>434</v>
      </c>
      <c r="G4" s="298" t="s">
        <v>366</v>
      </c>
      <c r="H4" s="298" t="s">
        <v>360</v>
      </c>
      <c r="I4" s="299"/>
    </row>
    <row r="5" spans="1:32" s="155" customFormat="1" ht="16.5" customHeight="1">
      <c r="C5" s="301"/>
      <c r="D5" s="302" t="s">
        <v>583</v>
      </c>
      <c r="E5" s="303" t="s">
        <v>459</v>
      </c>
      <c r="F5" s="303" t="s">
        <v>458</v>
      </c>
      <c r="G5" s="304" t="s">
        <v>585</v>
      </c>
      <c r="H5" s="301"/>
      <c r="I5" s="305"/>
    </row>
    <row r="6" spans="1:32" s="199" customFormat="1" ht="13.8" thickBot="1">
      <c r="G6" s="199" t="s">
        <v>586</v>
      </c>
      <c r="I6" s="306"/>
    </row>
    <row r="7" spans="1:32" s="308" customFormat="1">
      <c r="A7" s="307" t="str">
        <f>"A) "&amp;'TEIL 1 Zustandsermittlung'!B129</f>
        <v>A) Produzierte Endenergie</v>
      </c>
      <c r="I7" s="296"/>
    </row>
    <row r="8" spans="1:32" s="310" customFormat="1">
      <c r="A8" s="309" t="s">
        <v>312</v>
      </c>
      <c r="I8" s="311"/>
    </row>
    <row r="9" spans="1:32" ht="12.75" customHeight="1">
      <c r="A9" s="312"/>
      <c r="B9" s="313" t="s">
        <v>410</v>
      </c>
      <c r="C9" s="314" t="s">
        <v>237</v>
      </c>
      <c r="D9" s="315">
        <v>0</v>
      </c>
      <c r="E9" s="316">
        <v>1</v>
      </c>
      <c r="F9" s="316" t="s">
        <v>442</v>
      </c>
      <c r="G9" s="317" t="s">
        <v>262</v>
      </c>
      <c r="H9" s="317"/>
      <c r="I9" s="318"/>
      <c r="J9" s="317"/>
      <c r="K9" s="32"/>
      <c r="L9" s="32"/>
      <c r="M9" s="32"/>
      <c r="N9" s="32"/>
      <c r="O9" s="32"/>
      <c r="P9" s="32"/>
      <c r="Q9" s="32"/>
      <c r="R9" s="32"/>
      <c r="S9" s="32"/>
      <c r="T9" s="32"/>
      <c r="U9" s="32"/>
      <c r="V9" s="32"/>
      <c r="W9" s="32"/>
      <c r="X9" s="32"/>
      <c r="Y9" s="32"/>
      <c r="Z9" s="32"/>
      <c r="AA9" s="32"/>
      <c r="AB9" s="32"/>
      <c r="AC9" s="32"/>
      <c r="AD9" s="32"/>
      <c r="AE9" s="32"/>
      <c r="AF9" s="32"/>
    </row>
    <row r="10" spans="1:32" ht="12.75" customHeight="1">
      <c r="A10" s="313"/>
      <c r="B10" s="313" t="s">
        <v>12</v>
      </c>
      <c r="C10" s="314" t="s">
        <v>237</v>
      </c>
      <c r="D10" s="315">
        <v>0</v>
      </c>
      <c r="E10" s="316">
        <v>1</v>
      </c>
      <c r="F10" s="316" t="s">
        <v>442</v>
      </c>
      <c r="G10" s="317" t="s">
        <v>262</v>
      </c>
      <c r="H10" s="317"/>
      <c r="I10" s="318"/>
      <c r="J10" s="321"/>
      <c r="K10" s="32"/>
      <c r="L10" s="32"/>
      <c r="M10" s="32"/>
      <c r="N10" s="32"/>
      <c r="O10" s="32"/>
      <c r="P10" s="32"/>
      <c r="Q10" s="32"/>
      <c r="R10" s="32"/>
      <c r="S10" s="32"/>
      <c r="T10" s="32"/>
      <c r="U10" s="32"/>
      <c r="V10" s="32"/>
      <c r="W10" s="32"/>
      <c r="X10" s="32"/>
      <c r="Y10" s="32"/>
      <c r="Z10" s="32"/>
      <c r="AA10" s="32"/>
      <c r="AB10" s="32"/>
      <c r="AC10" s="32"/>
      <c r="AD10" s="32"/>
      <c r="AE10" s="32"/>
      <c r="AF10" s="32"/>
    </row>
    <row r="11" spans="1:32" ht="12.75" customHeight="1">
      <c r="A11" s="312"/>
      <c r="B11" s="313"/>
      <c r="C11" s="314"/>
      <c r="D11" s="315"/>
      <c r="E11" s="315"/>
      <c r="F11" s="315"/>
      <c r="G11" s="317"/>
      <c r="H11" s="317"/>
      <c r="I11" s="318"/>
      <c r="J11" s="321"/>
      <c r="K11" s="32"/>
      <c r="L11" s="32"/>
      <c r="M11" s="32"/>
      <c r="N11" s="32"/>
      <c r="O11" s="32"/>
      <c r="P11" s="32"/>
      <c r="Q11" s="32"/>
      <c r="R11" s="32"/>
      <c r="S11" s="32"/>
      <c r="T11" s="32"/>
      <c r="U11" s="32"/>
      <c r="V11" s="32"/>
      <c r="W11" s="32"/>
      <c r="X11" s="32"/>
      <c r="Y11" s="32"/>
      <c r="Z11" s="32"/>
      <c r="AA11" s="32"/>
      <c r="AB11" s="32"/>
      <c r="AC11" s="32"/>
      <c r="AD11" s="32"/>
      <c r="AE11" s="32"/>
      <c r="AF11" s="32"/>
    </row>
    <row r="12" spans="1:32" s="31" customFormat="1">
      <c r="A12" s="322" t="s">
        <v>311</v>
      </c>
      <c r="I12" s="323"/>
    </row>
    <row r="13" spans="1:32" ht="12.75" customHeight="1">
      <c r="A13" s="313"/>
      <c r="B13" s="313" t="s">
        <v>313</v>
      </c>
      <c r="C13" s="314" t="s">
        <v>237</v>
      </c>
      <c r="D13" s="315">
        <v>0</v>
      </c>
      <c r="E13" s="316">
        <v>1</v>
      </c>
      <c r="F13" s="316" t="s">
        <v>442</v>
      </c>
      <c r="G13" s="317" t="s">
        <v>262</v>
      </c>
      <c r="H13" s="317"/>
      <c r="I13" s="318"/>
      <c r="J13" s="321"/>
      <c r="K13" s="32"/>
      <c r="L13" s="32"/>
      <c r="M13" s="32"/>
      <c r="N13" s="32"/>
      <c r="O13" s="32"/>
      <c r="P13" s="32"/>
      <c r="Q13" s="32"/>
      <c r="R13" s="32"/>
      <c r="S13" s="32"/>
      <c r="T13" s="32"/>
      <c r="U13" s="32"/>
      <c r="V13" s="32"/>
      <c r="W13" s="32"/>
      <c r="X13" s="32"/>
      <c r="Y13" s="32"/>
      <c r="Z13" s="32"/>
      <c r="AA13" s="32"/>
      <c r="AB13" s="32"/>
      <c r="AC13" s="32"/>
      <c r="AD13" s="32"/>
      <c r="AE13" s="32"/>
      <c r="AF13" s="32"/>
    </row>
    <row r="14" spans="1:32" ht="12.75" customHeight="1">
      <c r="A14" s="313"/>
      <c r="B14" s="313" t="s">
        <v>411</v>
      </c>
      <c r="C14" s="314" t="s">
        <v>237</v>
      </c>
      <c r="D14" s="315">
        <v>0</v>
      </c>
      <c r="E14" s="316">
        <v>1</v>
      </c>
      <c r="F14" s="316" t="s">
        <v>442</v>
      </c>
      <c r="G14" s="317" t="s">
        <v>262</v>
      </c>
      <c r="H14" s="317"/>
      <c r="I14" s="324"/>
      <c r="J14" s="321"/>
      <c r="K14" s="32"/>
      <c r="L14" s="32"/>
      <c r="M14" s="32"/>
      <c r="N14" s="32"/>
      <c r="O14" s="32"/>
      <c r="P14" s="32"/>
      <c r="Q14" s="32"/>
      <c r="R14" s="32"/>
      <c r="S14" s="32"/>
      <c r="T14" s="32"/>
      <c r="U14" s="32"/>
      <c r="V14" s="32"/>
      <c r="W14" s="32"/>
      <c r="X14" s="32"/>
      <c r="Y14" s="32"/>
      <c r="Z14" s="32"/>
      <c r="AA14" s="32"/>
      <c r="AB14" s="32"/>
      <c r="AC14" s="32"/>
      <c r="AD14" s="32"/>
      <c r="AE14" s="32"/>
      <c r="AF14" s="32"/>
    </row>
    <row r="15" spans="1:32" ht="12.75" customHeight="1">
      <c r="A15" s="313"/>
      <c r="B15" s="313" t="s">
        <v>314</v>
      </c>
      <c r="C15" s="314" t="s">
        <v>237</v>
      </c>
      <c r="D15" s="315">
        <v>0</v>
      </c>
      <c r="E15" s="316">
        <v>1</v>
      </c>
      <c r="F15" s="316" t="s">
        <v>442</v>
      </c>
      <c r="G15" s="317" t="s">
        <v>262</v>
      </c>
      <c r="H15" s="317"/>
      <c r="I15" s="318"/>
      <c r="J15" s="321"/>
      <c r="K15" s="32"/>
      <c r="L15" s="32"/>
      <c r="M15" s="32"/>
      <c r="N15" s="32"/>
      <c r="O15" s="32"/>
      <c r="P15" s="32"/>
      <c r="Q15" s="32"/>
      <c r="R15" s="32"/>
      <c r="S15" s="32"/>
      <c r="T15" s="32"/>
      <c r="U15" s="32"/>
      <c r="V15" s="32"/>
      <c r="W15" s="32"/>
      <c r="X15" s="32"/>
      <c r="Y15" s="32"/>
      <c r="Z15" s="32"/>
      <c r="AA15" s="32"/>
      <c r="AB15" s="32"/>
      <c r="AC15" s="32"/>
      <c r="AD15" s="32"/>
      <c r="AE15" s="32"/>
      <c r="AF15" s="32"/>
    </row>
    <row r="16" spans="1:32" ht="12.75" customHeight="1">
      <c r="A16" s="313"/>
      <c r="B16" s="313" t="s">
        <v>582</v>
      </c>
      <c r="C16" s="314" t="s">
        <v>237</v>
      </c>
      <c r="D16" s="315">
        <v>0</v>
      </c>
      <c r="E16" s="316">
        <v>1</v>
      </c>
      <c r="F16" s="316" t="s">
        <v>442</v>
      </c>
      <c r="G16" s="317" t="s">
        <v>262</v>
      </c>
      <c r="H16" s="317"/>
      <c r="I16" s="318"/>
      <c r="J16" s="321"/>
      <c r="K16" s="32"/>
      <c r="L16" s="32"/>
      <c r="M16" s="32"/>
      <c r="N16" s="32"/>
      <c r="O16" s="32"/>
      <c r="P16" s="32"/>
      <c r="Q16" s="32"/>
      <c r="R16" s="32"/>
      <c r="S16" s="32"/>
      <c r="T16" s="32"/>
      <c r="U16" s="32"/>
      <c r="V16" s="32"/>
      <c r="W16" s="32"/>
      <c r="X16" s="32"/>
      <c r="Y16" s="32"/>
      <c r="Z16" s="32"/>
      <c r="AA16" s="32"/>
      <c r="AB16" s="32"/>
      <c r="AC16" s="32"/>
      <c r="AD16" s="32"/>
      <c r="AE16" s="32"/>
      <c r="AF16" s="32"/>
    </row>
    <row r="17" spans="1:9" s="32" customFormat="1">
      <c r="C17" s="314"/>
      <c r="I17" s="296"/>
    </row>
    <row r="18" spans="1:9" s="32" customFormat="1">
      <c r="I18" s="296"/>
    </row>
    <row r="19" spans="1:9" s="308" customFormat="1">
      <c r="A19" s="307" t="str">
        <f>"B) "&amp;'TEIL 1 Zustandsermittlung'!B11</f>
        <v>B) Von außerhalb zugeführte Endenergie</v>
      </c>
      <c r="I19" s="296"/>
    </row>
    <row r="20" spans="1:9" s="31" customFormat="1">
      <c r="A20" s="309" t="s">
        <v>312</v>
      </c>
      <c r="I20" s="323"/>
    </row>
    <row r="21" spans="1:9" s="32" customFormat="1">
      <c r="I21" s="296"/>
    </row>
    <row r="22" spans="1:9" s="32" customFormat="1">
      <c r="B22" s="32" t="s">
        <v>623</v>
      </c>
      <c r="C22" s="314" t="s">
        <v>237</v>
      </c>
      <c r="D22" s="325" t="s">
        <v>236</v>
      </c>
      <c r="E22" s="326">
        <v>0</v>
      </c>
      <c r="F22" s="327" t="s">
        <v>443</v>
      </c>
      <c r="I22" s="296"/>
    </row>
    <row r="23" spans="1:9" s="32" customFormat="1">
      <c r="B23" s="32" t="str">
        <f>IF(ISBLANK('ANNEX 2 Spezifische Faktoren'!C18),'ANNEX 2 Spezifische Faktoren'!B17,'ANNEX 2 Spezifische Faktoren'!C18)</f>
        <v>Ökostrom-Mix 1 (anbieterspezifisch)</v>
      </c>
      <c r="C23" s="314" t="s">
        <v>237</v>
      </c>
      <c r="D23" s="328" t="str">
        <f>IF('ANNEX 2 Spezifische Faktoren'!C20=Prozentual,IF(ISNUMBER('ANNEX 2 Spezifische Faktoren'!E33),'ANNEX 2 Spezifische Faktoren'!E33,""),IF('ANNEX 2 Spezifische Faktoren'!C20=Spezifisch,IF(ISNUMBER('ANNEX 2 Spezifische Faktoren'!C24),'ANNEX 2 Spezifische Faktoren'!C24,""),""))</f>
        <v/>
      </c>
      <c r="E23" s="329">
        <v>1</v>
      </c>
      <c r="F23" s="327" t="s">
        <v>443</v>
      </c>
      <c r="G23" s="330" t="str">
        <f>IF('ANNEX 2 Spezifische Faktoren'!C20=Spezifisch,IF('ANNEX 2 Spezifische Faktoren'!C25="","Datenquelle eintragen",'ANNEX 2 Spezifische Faktoren'!C25),IF('ANNEX 2 Spezifische Faktoren'!C20=Prozentual,"GaBi-/ÖKOBAUDAT-Datenbank",""))</f>
        <v/>
      </c>
      <c r="I23" s="296"/>
    </row>
    <row r="24" spans="1:9" s="32" customFormat="1">
      <c r="B24" s="32" t="str">
        <f>IF(ISBLANK('ANNEX 2 Spezifische Faktoren'!C37),'ANNEX 2 Spezifische Faktoren'!B36,'ANNEX 2 Spezifische Faktoren'!C37)</f>
        <v>Ökostrom-Mix 2 (anbieterspezifisch)</v>
      </c>
      <c r="C24" s="314" t="s">
        <v>237</v>
      </c>
      <c r="D24" s="328" t="str">
        <f>IF('ANNEX 2 Spezifische Faktoren'!C39=Prozentual,IF(ISNUMBER('ANNEX 2 Spezifische Faktoren'!E52),'ANNEX 2 Spezifische Faktoren'!E52,""),IF('ANNEX 2 Spezifische Faktoren'!C39=Spezifisch,IF(ISNUMBER('ANNEX 2 Spezifische Faktoren'!C43),'ANNEX 2 Spezifische Faktoren'!C43,""),""))</f>
        <v/>
      </c>
      <c r="E24" s="329">
        <v>1</v>
      </c>
      <c r="F24" s="327" t="s">
        <v>443</v>
      </c>
      <c r="G24" s="330" t="str">
        <f>IF('ANNEX 2 Spezifische Faktoren'!C39=Spezifisch,IF('ANNEX 2 Spezifische Faktoren'!C44="","Datenquelle eintragen",'ANNEX 2 Spezifische Faktoren'!C44),IF('ANNEX 2 Spezifische Faktoren'!C39=Prozentual,"GaBi-/ÖKOBAUDAT-Datenbank",""))</f>
        <v/>
      </c>
      <c r="I24" s="296"/>
    </row>
    <row r="25" spans="1:9" s="32" customFormat="1">
      <c r="B25" s="32" t="str">
        <f>IF(ISBLANK('ANNEX 2 Spezifische Faktoren'!C56),'ANNEX 2 Spezifische Faktoren'!B55,'ANNEX 2 Spezifische Faktoren'!C56)</f>
        <v>Ökostrom-Mix 3 (anbieterspezifisch)</v>
      </c>
      <c r="C25" s="314" t="s">
        <v>237</v>
      </c>
      <c r="D25" s="328" t="str">
        <f>IF('ANNEX 2 Spezifische Faktoren'!C58=Prozentual,IF(ISNUMBER('ANNEX 2 Spezifische Faktoren'!E71),'ANNEX 2 Spezifische Faktoren'!E71,""),IF('ANNEX 2 Spezifische Faktoren'!C58=Spezifisch,IF(ISNUMBER('ANNEX 2 Spezifische Faktoren'!C62),'ANNEX 2 Spezifische Faktoren'!C62,""),""))</f>
        <v/>
      </c>
      <c r="E25" s="331">
        <v>1</v>
      </c>
      <c r="F25" s="332" t="s">
        <v>443</v>
      </c>
      <c r="G25" s="333" t="str">
        <f>IF('ANNEX 2 Spezifische Faktoren'!C58=Spezifisch,IF('ANNEX 2 Spezifische Faktoren'!C63="","Datenquelle eintragen",'ANNEX 2 Spezifische Faktoren'!C63),IF('ANNEX 2 Spezifische Faktoren'!C58=Prozentual,"GaBi-/ÖKOBAUDAT-Datenbank",""))</f>
        <v/>
      </c>
      <c r="I25" s="296"/>
    </row>
    <row r="26" spans="1:9" s="32" customFormat="1">
      <c r="B26" s="32" t="str">
        <f>IF(ISBLANK('ANNEX 2 Spezifische Faktoren'!C77),'ANNEX 2 Spezifische Faktoren'!B76,'ANNEX 2 Spezifische Faktoren'!C77)</f>
        <v>Strom-Mix 1 (anbieterspezifisch)</v>
      </c>
      <c r="C26" s="314" t="s">
        <v>237</v>
      </c>
      <c r="D26" s="328" t="str">
        <f>IF(ISNUMBER('ANNEX 2 Spezifische Faktoren'!C82),'ANNEX 2 Spezifische Faktoren'!C82,"")</f>
        <v/>
      </c>
      <c r="E26" s="334">
        <f>'ANNEX 2 Spezifische Faktoren'!E78</f>
        <v>0</v>
      </c>
      <c r="F26" s="327" t="s">
        <v>443</v>
      </c>
      <c r="G26" s="330" t="str">
        <f>IF('ANNEX 2 Spezifische Faktoren'!C83="","",'ANNEX 2 Spezifische Faktoren'!C83)</f>
        <v/>
      </c>
      <c r="I26" s="296"/>
    </row>
    <row r="27" spans="1:9" s="32" customFormat="1">
      <c r="B27" s="32" t="str">
        <f>IF(ISBLANK('ANNEX 2 Spezifische Faktoren'!C86),'ANNEX 2 Spezifische Faktoren'!B85,'ANNEX 2 Spezifische Faktoren'!C86)</f>
        <v>Strom-Mix 2 (anbieterspezifisch)</v>
      </c>
      <c r="C27" s="314" t="s">
        <v>237</v>
      </c>
      <c r="D27" s="328" t="str">
        <f>IF(ISNUMBER('ANNEX 2 Spezifische Faktoren'!C91),'ANNEX 2 Spezifische Faktoren'!C91,"")</f>
        <v/>
      </c>
      <c r="E27" s="334">
        <f>'ANNEX 2 Spezifische Faktoren'!E87</f>
        <v>0</v>
      </c>
      <c r="F27" s="327" t="s">
        <v>443</v>
      </c>
      <c r="G27" s="330" t="str">
        <f>IF('ANNEX 2 Spezifische Faktoren'!C92="","",'ANNEX 2 Spezifische Faktoren'!C92)</f>
        <v/>
      </c>
      <c r="I27" s="296"/>
    </row>
    <row r="28" spans="1:9" s="32" customFormat="1">
      <c r="B28" s="32" t="str">
        <f>IF(ISBLANK('ANNEX 2 Spezifische Faktoren'!C95),'ANNEX 2 Spezifische Faktoren'!B94,'ANNEX 2 Spezifische Faktoren'!C95)</f>
        <v>Strom-Mix 3 (anbieterspezifisch)</v>
      </c>
      <c r="C28" s="314" t="s">
        <v>237</v>
      </c>
      <c r="D28" s="328" t="str">
        <f>IF(ISNUMBER('ANNEX 2 Spezifische Faktoren'!C100),'ANNEX 2 Spezifische Faktoren'!C100,"")</f>
        <v/>
      </c>
      <c r="E28" s="334">
        <f>'ANNEX 2 Spezifische Faktoren'!E96</f>
        <v>0</v>
      </c>
      <c r="F28" s="327" t="s">
        <v>443</v>
      </c>
      <c r="G28" s="330" t="str">
        <f>IF('ANNEX 2 Spezifische Faktoren'!C101="","",'ANNEX 2 Spezifische Faktoren'!C101)</f>
        <v/>
      </c>
      <c r="I28" s="296"/>
    </row>
    <row r="29" spans="1:9" s="32" customFormat="1">
      <c r="B29" s="32" t="str">
        <f>IF(ISBLANK('ANNEX 2 Spezifische Faktoren'!C107),'ANNEX 2 Spezifische Faktoren'!B106,'ANNEX 2 Spezifische Faktoren'!C107)</f>
        <v>Emissionsfaktor 1 (projektspezifisch)</v>
      </c>
      <c r="C29" s="314" t="s">
        <v>237</v>
      </c>
      <c r="D29" s="328" t="str">
        <f>IF(ISBLANK('ANNEX 2 Spezifische Faktoren'!C112),"",'ANNEX 2 Spezifische Faktoren'!C112)</f>
        <v/>
      </c>
      <c r="E29" s="334">
        <f>'ANNEX 2 Spezifische Faktoren'!E108</f>
        <v>0</v>
      </c>
      <c r="F29" s="327" t="s">
        <v>443</v>
      </c>
      <c r="G29" s="330" t="str">
        <f>IF('ANNEX 2 Spezifische Faktoren'!C113="","",'ANNEX 2 Spezifische Faktoren'!C113)</f>
        <v/>
      </c>
      <c r="I29" s="296"/>
    </row>
    <row r="30" spans="1:9" s="32" customFormat="1">
      <c r="B30" s="32" t="str">
        <f>IF(ISBLANK('ANNEX 2 Spezifische Faktoren'!C116),'ANNEX 2 Spezifische Faktoren'!B115,'ANNEX 2 Spezifische Faktoren'!C116)</f>
        <v>Emissionsfaktor 2 (projektspezifisch)</v>
      </c>
      <c r="C30" s="314" t="s">
        <v>237</v>
      </c>
      <c r="D30" s="328" t="str">
        <f>IF(ISBLANK('ANNEX 2 Spezifische Faktoren'!C121),"",'ANNEX 2 Spezifische Faktoren'!C121)</f>
        <v/>
      </c>
      <c r="E30" s="334">
        <f>'ANNEX 2 Spezifische Faktoren'!E117</f>
        <v>0</v>
      </c>
      <c r="F30" s="327" t="s">
        <v>443</v>
      </c>
      <c r="G30" s="330" t="str">
        <f>IF('ANNEX 2 Spezifische Faktoren'!C122="","",'ANNEX 2 Spezifische Faktoren'!C122)</f>
        <v/>
      </c>
      <c r="I30" s="296"/>
    </row>
    <row r="31" spans="1:9" s="32" customFormat="1">
      <c r="B31" s="32" t="str">
        <f>IF(ISBLANK('ANNEX 2 Spezifische Faktoren'!C125),'ANNEX 2 Spezifische Faktoren'!B124,'ANNEX 2 Spezifische Faktoren'!C125)</f>
        <v>Emissionsfaktor 3 (projektspezifisch)</v>
      </c>
      <c r="C31" s="314" t="s">
        <v>237</v>
      </c>
      <c r="D31" s="328" t="str">
        <f>IF(ISBLANK('ANNEX 2 Spezifische Faktoren'!C130),"",'ANNEX 2 Spezifische Faktoren'!C130)</f>
        <v/>
      </c>
      <c r="E31" s="334">
        <f>'ANNEX 2 Spezifische Faktoren'!E126</f>
        <v>0</v>
      </c>
      <c r="F31" s="327" t="s">
        <v>443</v>
      </c>
      <c r="G31" s="330" t="str">
        <f>IF('ANNEX 2 Spezifische Faktoren'!C131="","",'ANNEX 2 Spezifische Faktoren'!C131)</f>
        <v/>
      </c>
      <c r="I31" s="296"/>
    </row>
    <row r="32" spans="1:9" s="32" customFormat="1">
      <c r="I32" s="296"/>
    </row>
    <row r="33" spans="1:9" s="31" customFormat="1">
      <c r="A33" s="309" t="s">
        <v>662</v>
      </c>
      <c r="I33" s="323"/>
    </row>
    <row r="34" spans="1:9" s="49" customFormat="1">
      <c r="B34" s="335"/>
      <c r="I34" s="323"/>
    </row>
    <row r="35" spans="1:9" s="49" customFormat="1">
      <c r="B35" s="319" t="s">
        <v>626</v>
      </c>
      <c r="C35" s="314" t="s">
        <v>237</v>
      </c>
      <c r="D35" s="336">
        <v>0.30840000000000001</v>
      </c>
      <c r="F35" s="337"/>
      <c r="G35" s="338"/>
      <c r="H35" s="448"/>
      <c r="I35" s="323"/>
    </row>
    <row r="36" spans="1:9" s="49" customFormat="1">
      <c r="B36" s="32" t="s">
        <v>629</v>
      </c>
      <c r="C36" s="314" t="s">
        <v>237</v>
      </c>
      <c r="D36" s="336">
        <v>0.308</v>
      </c>
      <c r="F36" s="337"/>
      <c r="G36" s="449"/>
      <c r="H36" s="448"/>
    </row>
    <row r="37" spans="1:9" s="49" customFormat="1">
      <c r="B37" s="32" t="s">
        <v>630</v>
      </c>
      <c r="C37" s="314" t="s">
        <v>237</v>
      </c>
      <c r="D37" s="328">
        <v>0.308</v>
      </c>
      <c r="F37" s="337"/>
      <c r="G37" s="449"/>
      <c r="H37" s="448"/>
    </row>
    <row r="38" spans="1:9" s="49" customFormat="1">
      <c r="B38" s="32" t="s">
        <v>631</v>
      </c>
      <c r="C38" s="314" t="s">
        <v>237</v>
      </c>
      <c r="D38" s="336">
        <v>0.308</v>
      </c>
      <c r="F38" s="337"/>
      <c r="G38" s="449"/>
      <c r="H38" s="339"/>
    </row>
    <row r="39" spans="1:9" s="32" customFormat="1">
      <c r="B39" s="32" t="s">
        <v>632</v>
      </c>
      <c r="C39" s="314" t="s">
        <v>237</v>
      </c>
      <c r="D39" s="340">
        <v>0.308</v>
      </c>
      <c r="E39" s="49"/>
      <c r="F39" s="337"/>
      <c r="G39" s="449"/>
      <c r="H39" s="341"/>
      <c r="I39" s="296"/>
    </row>
    <row r="40" spans="1:9" s="32" customFormat="1">
      <c r="B40" s="32" t="s">
        <v>633</v>
      </c>
      <c r="C40" s="314" t="s">
        <v>237</v>
      </c>
      <c r="D40" s="328">
        <v>0.308</v>
      </c>
      <c r="E40" s="49"/>
      <c r="F40" s="337"/>
      <c r="G40" s="449"/>
      <c r="I40" s="296"/>
    </row>
    <row r="41" spans="1:9" s="32" customFormat="1">
      <c r="B41" s="319" t="s">
        <v>625</v>
      </c>
      <c r="C41" s="314" t="s">
        <v>237</v>
      </c>
      <c r="D41" s="450">
        <v>0.308</v>
      </c>
      <c r="E41" s="49"/>
      <c r="F41" s="337"/>
      <c r="G41" s="338"/>
      <c r="H41" s="168"/>
      <c r="I41" s="296"/>
    </row>
    <row r="42" spans="1:9" s="32" customFormat="1">
      <c r="B42" s="32" t="s">
        <v>634</v>
      </c>
      <c r="C42" s="314" t="s">
        <v>237</v>
      </c>
      <c r="D42" s="328">
        <f>D41-($D$41-$D$51)/10</f>
        <v>0.29568</v>
      </c>
      <c r="E42" s="49"/>
      <c r="F42" s="337"/>
      <c r="G42" s="449"/>
      <c r="I42" s="296"/>
    </row>
    <row r="43" spans="1:9" s="32" customFormat="1">
      <c r="B43" s="32" t="s">
        <v>635</v>
      </c>
      <c r="C43" s="314" t="s">
        <v>237</v>
      </c>
      <c r="D43" s="328">
        <f t="shared" ref="D43:D50" si="0">D42-($D$41-$D$51)/10</f>
        <v>0.28336</v>
      </c>
      <c r="E43" s="49"/>
      <c r="F43" s="337"/>
      <c r="G43" s="449"/>
      <c r="I43" s="296"/>
    </row>
    <row r="44" spans="1:9" s="32" customFormat="1">
      <c r="B44" s="32" t="s">
        <v>636</v>
      </c>
      <c r="C44" s="314" t="s">
        <v>237</v>
      </c>
      <c r="D44" s="328">
        <f t="shared" si="0"/>
        <v>0.27104</v>
      </c>
      <c r="E44" s="49"/>
      <c r="F44" s="337"/>
      <c r="G44" s="449"/>
      <c r="I44" s="296"/>
    </row>
    <row r="45" spans="1:9" s="32" customFormat="1">
      <c r="B45" s="32" t="s">
        <v>637</v>
      </c>
      <c r="C45" s="314" t="s">
        <v>237</v>
      </c>
      <c r="D45" s="328">
        <f t="shared" si="0"/>
        <v>0.25872000000000001</v>
      </c>
      <c r="E45" s="49"/>
      <c r="F45" s="337"/>
      <c r="G45" s="449"/>
      <c r="I45" s="296"/>
    </row>
    <row r="46" spans="1:9" s="32" customFormat="1">
      <c r="B46" s="32" t="s">
        <v>638</v>
      </c>
      <c r="C46" s="314" t="s">
        <v>237</v>
      </c>
      <c r="D46" s="328">
        <f t="shared" si="0"/>
        <v>0.24640000000000001</v>
      </c>
      <c r="E46" s="49"/>
      <c r="F46" s="337"/>
      <c r="G46" s="449"/>
      <c r="I46" s="296"/>
    </row>
    <row r="47" spans="1:9" s="32" customFormat="1">
      <c r="B47" s="32" t="s">
        <v>639</v>
      </c>
      <c r="C47" s="314" t="s">
        <v>237</v>
      </c>
      <c r="D47" s="328">
        <f t="shared" si="0"/>
        <v>0.23408000000000001</v>
      </c>
      <c r="E47" s="49"/>
      <c r="F47" s="337"/>
      <c r="G47" s="449"/>
      <c r="I47" s="296"/>
    </row>
    <row r="48" spans="1:9" s="32" customFormat="1">
      <c r="B48" s="32" t="s">
        <v>640</v>
      </c>
      <c r="C48" s="314" t="s">
        <v>237</v>
      </c>
      <c r="D48" s="328">
        <f t="shared" si="0"/>
        <v>0.22176000000000001</v>
      </c>
      <c r="E48" s="49"/>
      <c r="F48" s="337"/>
      <c r="G48" s="449"/>
      <c r="I48" s="296"/>
    </row>
    <row r="49" spans="2:9" s="32" customFormat="1">
      <c r="B49" s="32" t="s">
        <v>641</v>
      </c>
      <c r="C49" s="314" t="s">
        <v>237</v>
      </c>
      <c r="D49" s="328">
        <f t="shared" si="0"/>
        <v>0.20944000000000002</v>
      </c>
      <c r="E49" s="49"/>
      <c r="F49" s="337"/>
      <c r="G49" s="449"/>
      <c r="I49" s="296"/>
    </row>
    <row r="50" spans="2:9" s="32" customFormat="1">
      <c r="B50" s="32" t="s">
        <v>642</v>
      </c>
      <c r="C50" s="314" t="s">
        <v>237</v>
      </c>
      <c r="D50" s="328">
        <f t="shared" si="0"/>
        <v>0.19712000000000002</v>
      </c>
      <c r="E50" s="49"/>
      <c r="F50" s="337"/>
      <c r="G50" s="449"/>
      <c r="I50" s="296"/>
    </row>
    <row r="51" spans="2:9" s="32" customFormat="1">
      <c r="B51" s="319" t="s">
        <v>627</v>
      </c>
      <c r="C51" s="314" t="s">
        <v>237</v>
      </c>
      <c r="D51" s="328">
        <f>(D41*0.5)*1.2</f>
        <v>0.18479999999999999</v>
      </c>
      <c r="E51" s="49"/>
      <c r="F51" s="337"/>
      <c r="G51" s="338"/>
      <c r="H51" s="168"/>
      <c r="I51" s="296"/>
    </row>
    <row r="52" spans="2:9" s="32" customFormat="1">
      <c r="B52" s="32" t="s">
        <v>643</v>
      </c>
      <c r="C52" s="314" t="s">
        <v>237</v>
      </c>
      <c r="D52" s="328">
        <f>D51-($D$51-$D$71)/20</f>
        <v>0.1796256</v>
      </c>
      <c r="E52" s="49"/>
      <c r="F52" s="337"/>
      <c r="G52" s="449"/>
      <c r="I52" s="296"/>
    </row>
    <row r="53" spans="2:9" s="32" customFormat="1">
      <c r="B53" s="32" t="s">
        <v>644</v>
      </c>
      <c r="C53" s="314" t="s">
        <v>237</v>
      </c>
      <c r="D53" s="328">
        <f t="shared" ref="D53:D70" si="1">D52-($D$51-$D$71)/20</f>
        <v>0.1744512</v>
      </c>
      <c r="E53" s="49"/>
      <c r="F53" s="337"/>
      <c r="G53" s="449"/>
      <c r="I53" s="296"/>
    </row>
    <row r="54" spans="2:9" s="32" customFormat="1">
      <c r="B54" s="32" t="s">
        <v>645</v>
      </c>
      <c r="C54" s="314" t="s">
        <v>237</v>
      </c>
      <c r="D54" s="328">
        <f t="shared" si="1"/>
        <v>0.16927680000000001</v>
      </c>
      <c r="E54" s="49"/>
      <c r="F54" s="337"/>
      <c r="G54" s="449"/>
      <c r="I54" s="296"/>
    </row>
    <row r="55" spans="2:9" s="32" customFormat="1">
      <c r="B55" s="32" t="s">
        <v>646</v>
      </c>
      <c r="C55" s="314" t="s">
        <v>237</v>
      </c>
      <c r="D55" s="328">
        <f t="shared" si="1"/>
        <v>0.16410240000000001</v>
      </c>
      <c r="E55" s="49"/>
      <c r="F55" s="337"/>
      <c r="G55" s="449"/>
      <c r="I55" s="296"/>
    </row>
    <row r="56" spans="2:9" s="32" customFormat="1">
      <c r="B56" s="32" t="s">
        <v>647</v>
      </c>
      <c r="C56" s="314" t="s">
        <v>237</v>
      </c>
      <c r="D56" s="328">
        <f t="shared" si="1"/>
        <v>0.15892800000000001</v>
      </c>
      <c r="E56" s="49"/>
      <c r="F56" s="337"/>
      <c r="G56" s="449"/>
      <c r="I56" s="296"/>
    </row>
    <row r="57" spans="2:9" s="32" customFormat="1">
      <c r="B57" s="32" t="s">
        <v>648</v>
      </c>
      <c r="C57" s="314" t="s">
        <v>237</v>
      </c>
      <c r="D57" s="328">
        <f t="shared" si="1"/>
        <v>0.15375360000000002</v>
      </c>
      <c r="E57" s="49"/>
      <c r="F57" s="337"/>
      <c r="G57" s="449"/>
      <c r="I57" s="296"/>
    </row>
    <row r="58" spans="2:9" s="32" customFormat="1">
      <c r="B58" s="32" t="s">
        <v>649</v>
      </c>
      <c r="C58" s="314" t="s">
        <v>237</v>
      </c>
      <c r="D58" s="328">
        <f t="shared" si="1"/>
        <v>0.14857920000000002</v>
      </c>
      <c r="E58" s="49"/>
      <c r="F58" s="337"/>
      <c r="G58" s="449"/>
      <c r="I58" s="296"/>
    </row>
    <row r="59" spans="2:9" s="32" customFormat="1">
      <c r="B59" s="32" t="s">
        <v>650</v>
      </c>
      <c r="C59" s="314" t="s">
        <v>237</v>
      </c>
      <c r="D59" s="328">
        <f t="shared" si="1"/>
        <v>0.14340480000000003</v>
      </c>
      <c r="E59" s="49"/>
      <c r="F59" s="337"/>
      <c r="G59" s="449"/>
      <c r="I59" s="296"/>
    </row>
    <row r="60" spans="2:9" s="32" customFormat="1">
      <c r="B60" s="32" t="s">
        <v>651</v>
      </c>
      <c r="C60" s="314" t="s">
        <v>237</v>
      </c>
      <c r="D60" s="328">
        <f t="shared" si="1"/>
        <v>0.13823040000000003</v>
      </c>
      <c r="E60" s="49"/>
      <c r="F60" s="337"/>
      <c r="G60" s="449"/>
      <c r="I60" s="296"/>
    </row>
    <row r="61" spans="2:9" s="32" customFormat="1">
      <c r="B61" s="32" t="s">
        <v>652</v>
      </c>
      <c r="C61" s="314" t="s">
        <v>237</v>
      </c>
      <c r="D61" s="328">
        <f t="shared" si="1"/>
        <v>0.13305600000000004</v>
      </c>
      <c r="E61" s="49"/>
      <c r="F61" s="337"/>
      <c r="G61" s="449"/>
      <c r="H61" s="168"/>
      <c r="I61" s="296"/>
    </row>
    <row r="62" spans="2:9" s="32" customFormat="1">
      <c r="B62" s="32" t="s">
        <v>653</v>
      </c>
      <c r="C62" s="314" t="s">
        <v>237</v>
      </c>
      <c r="D62" s="328">
        <f t="shared" si="1"/>
        <v>0.12788160000000004</v>
      </c>
      <c r="E62" s="49"/>
      <c r="F62" s="337"/>
      <c r="G62" s="449"/>
      <c r="I62" s="296"/>
    </row>
    <row r="63" spans="2:9" s="32" customFormat="1">
      <c r="B63" s="32" t="s">
        <v>654</v>
      </c>
      <c r="C63" s="314" t="s">
        <v>237</v>
      </c>
      <c r="D63" s="328">
        <f t="shared" si="1"/>
        <v>0.12270720000000004</v>
      </c>
      <c r="E63" s="49"/>
      <c r="F63" s="337"/>
      <c r="G63" s="449"/>
      <c r="I63" s="296"/>
    </row>
    <row r="64" spans="2:9" s="32" customFormat="1">
      <c r="B64" s="32" t="s">
        <v>655</v>
      </c>
      <c r="C64" s="314" t="s">
        <v>237</v>
      </c>
      <c r="D64" s="328">
        <f t="shared" si="1"/>
        <v>0.11753280000000005</v>
      </c>
      <c r="E64" s="49"/>
      <c r="F64" s="337"/>
      <c r="G64" s="449"/>
      <c r="I64" s="296"/>
    </row>
    <row r="65" spans="1:212" s="32" customFormat="1">
      <c r="B65" s="32" t="s">
        <v>656</v>
      </c>
      <c r="C65" s="314" t="s">
        <v>237</v>
      </c>
      <c r="D65" s="328">
        <f t="shared" si="1"/>
        <v>0.11235840000000005</v>
      </c>
      <c r="E65" s="49"/>
      <c r="F65" s="337"/>
      <c r="G65" s="449"/>
      <c r="I65" s="296"/>
    </row>
    <row r="66" spans="1:212" s="32" customFormat="1" ht="12.75" customHeight="1">
      <c r="B66" s="32" t="s">
        <v>657</v>
      </c>
      <c r="C66" s="314" t="s">
        <v>237</v>
      </c>
      <c r="D66" s="328">
        <f t="shared" si="1"/>
        <v>0.10718400000000006</v>
      </c>
      <c r="E66" s="49"/>
      <c r="F66" s="337"/>
      <c r="G66" s="449"/>
      <c r="I66" s="296"/>
    </row>
    <row r="67" spans="1:212" s="32" customFormat="1">
      <c r="B67" s="32" t="s">
        <v>658</v>
      </c>
      <c r="C67" s="314" t="s">
        <v>237</v>
      </c>
      <c r="D67" s="328">
        <f t="shared" si="1"/>
        <v>0.10200960000000006</v>
      </c>
      <c r="E67" s="49"/>
      <c r="F67" s="337"/>
      <c r="G67" s="449"/>
      <c r="I67" s="296"/>
    </row>
    <row r="68" spans="1:212" s="32" customFormat="1">
      <c r="B68" s="32" t="s">
        <v>659</v>
      </c>
      <c r="C68" s="314" t="s">
        <v>237</v>
      </c>
      <c r="D68" s="328">
        <f t="shared" si="1"/>
        <v>9.6835200000000066E-2</v>
      </c>
      <c r="E68" s="49"/>
      <c r="F68" s="337"/>
      <c r="G68" s="449"/>
      <c r="I68" s="296"/>
    </row>
    <row r="69" spans="1:212" s="32" customFormat="1">
      <c r="B69" s="32" t="s">
        <v>660</v>
      </c>
      <c r="C69" s="314" t="s">
        <v>237</v>
      </c>
      <c r="D69" s="328">
        <f t="shared" si="1"/>
        <v>9.166080000000007E-2</v>
      </c>
      <c r="E69" s="49"/>
      <c r="F69" s="337"/>
      <c r="G69" s="449"/>
      <c r="I69" s="296"/>
    </row>
    <row r="70" spans="1:212" s="32" customFormat="1">
      <c r="B70" s="32" t="s">
        <v>661</v>
      </c>
      <c r="C70" s="314" t="s">
        <v>237</v>
      </c>
      <c r="D70" s="328">
        <f t="shared" si="1"/>
        <v>8.6486400000000074E-2</v>
      </c>
      <c r="E70" s="49"/>
      <c r="F70" s="337"/>
      <c r="G70" s="449"/>
      <c r="I70" s="296"/>
    </row>
    <row r="71" spans="1:212" s="32" customFormat="1">
      <c r="B71" s="32" t="s">
        <v>628</v>
      </c>
      <c r="C71" s="314" t="s">
        <v>237</v>
      </c>
      <c r="D71" s="328">
        <f>(D41*(1-0.78))*1.2</f>
        <v>8.1311999999999982E-2</v>
      </c>
      <c r="E71" s="49"/>
      <c r="F71" s="337"/>
      <c r="G71" s="338"/>
      <c r="H71" s="168"/>
      <c r="I71" s="296"/>
    </row>
    <row r="72" spans="1:212" s="32" customFormat="1">
      <c r="I72" s="296"/>
    </row>
    <row r="73" spans="1:212" s="343" customFormat="1">
      <c r="A73" s="309" t="s">
        <v>454</v>
      </c>
      <c r="I73" s="296"/>
    </row>
    <row r="74" spans="1:212" s="32" customFormat="1">
      <c r="A74" s="344"/>
      <c r="I74" s="296"/>
    </row>
    <row r="75" spans="1:212">
      <c r="A75" s="32"/>
      <c r="B75" s="312" t="s">
        <v>12</v>
      </c>
      <c r="C75" s="314" t="s">
        <v>237</v>
      </c>
      <c r="D75" s="342">
        <v>1.048E-2</v>
      </c>
      <c r="E75" s="342"/>
      <c r="F75" s="342"/>
      <c r="G75" s="338" t="s">
        <v>361</v>
      </c>
      <c r="H75" s="75" t="s">
        <v>0</v>
      </c>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c r="CW75" s="32"/>
      <c r="CX75" s="32"/>
      <c r="CY75" s="32"/>
      <c r="CZ75" s="32"/>
      <c r="DA75" s="32"/>
      <c r="DB75" s="32"/>
      <c r="DC75" s="32"/>
      <c r="DD75" s="32"/>
      <c r="DE75" s="32"/>
      <c r="DF75" s="32"/>
      <c r="DG75" s="32"/>
      <c r="DH75" s="32"/>
      <c r="DI75" s="32"/>
      <c r="DJ75" s="32"/>
      <c r="DK75" s="32"/>
      <c r="DL75" s="32"/>
      <c r="DM75" s="32"/>
      <c r="DN75" s="32"/>
      <c r="DO75" s="32"/>
      <c r="DP75" s="32"/>
      <c r="DQ75" s="32"/>
      <c r="DR75" s="32"/>
      <c r="DS75" s="32"/>
      <c r="DT75" s="32"/>
      <c r="DU75" s="32"/>
      <c r="DV75" s="32"/>
      <c r="DW75" s="32"/>
      <c r="DX75" s="32"/>
      <c r="DY75" s="32"/>
      <c r="DZ75" s="32"/>
      <c r="EA75" s="32"/>
      <c r="EB75" s="32"/>
      <c r="EC75" s="32"/>
      <c r="ED75" s="32"/>
      <c r="EE75" s="32"/>
      <c r="EF75" s="32"/>
      <c r="EG75" s="32"/>
      <c r="EH75" s="32"/>
      <c r="EI75" s="32"/>
      <c r="EJ75" s="32"/>
      <c r="EK75" s="32"/>
      <c r="EL75" s="32"/>
      <c r="EM75" s="32"/>
      <c r="EN75" s="32"/>
      <c r="EO75" s="32"/>
      <c r="EP75" s="32"/>
      <c r="EQ75" s="32"/>
      <c r="ER75" s="32"/>
      <c r="ES75" s="32"/>
      <c r="ET75" s="32"/>
      <c r="EU75" s="32"/>
      <c r="EV75" s="32"/>
      <c r="EW75" s="32"/>
      <c r="EX75" s="32"/>
      <c r="EY75" s="32"/>
      <c r="EZ75" s="32"/>
      <c r="FA75" s="32"/>
      <c r="FB75" s="32"/>
      <c r="FC75" s="32"/>
      <c r="FD75" s="32"/>
      <c r="FE75" s="32"/>
      <c r="FF75" s="32"/>
      <c r="FG75" s="32"/>
      <c r="FH75" s="32"/>
      <c r="FI75" s="32"/>
      <c r="FJ75" s="32"/>
      <c r="FK75" s="32"/>
      <c r="FL75" s="32"/>
      <c r="FM75" s="32"/>
      <c r="FN75" s="32"/>
      <c r="FO75" s="32"/>
      <c r="FP75" s="32"/>
      <c r="FQ75" s="32"/>
      <c r="FR75" s="32"/>
      <c r="FS75" s="32"/>
      <c r="FT75" s="32"/>
      <c r="FU75" s="32"/>
      <c r="FV75" s="32"/>
      <c r="FW75" s="32"/>
      <c r="FX75" s="32"/>
      <c r="FY75" s="32"/>
      <c r="FZ75" s="32"/>
      <c r="GA75" s="32"/>
      <c r="GB75" s="32"/>
      <c r="GC75" s="32"/>
      <c r="GD75" s="32"/>
      <c r="GE75" s="32"/>
      <c r="GF75" s="32"/>
      <c r="GG75" s="32"/>
      <c r="GH75" s="32"/>
      <c r="GI75" s="32"/>
      <c r="GJ75" s="32"/>
      <c r="GK75" s="32"/>
      <c r="GL75" s="32"/>
      <c r="GM75" s="32"/>
      <c r="GN75" s="32"/>
      <c r="GO75" s="32"/>
      <c r="GP75" s="32"/>
      <c r="GQ75" s="32"/>
      <c r="GR75" s="32"/>
      <c r="GS75" s="32"/>
      <c r="GT75" s="32"/>
      <c r="GU75" s="32"/>
      <c r="GV75" s="32"/>
      <c r="GW75" s="32"/>
      <c r="GX75" s="32"/>
      <c r="GY75" s="32"/>
      <c r="GZ75" s="32"/>
      <c r="HA75" s="32"/>
      <c r="HB75" s="32"/>
      <c r="HC75" s="32"/>
      <c r="HD75" s="32"/>
    </row>
    <row r="76" spans="1:212">
      <c r="A76" s="32"/>
      <c r="B76" s="312" t="s">
        <v>13</v>
      </c>
      <c r="C76" s="314" t="s">
        <v>237</v>
      </c>
      <c r="D76" s="342">
        <v>5.9500000000000004E-3</v>
      </c>
      <c r="E76" s="342"/>
      <c r="F76" s="342"/>
      <c r="G76" s="338" t="s">
        <v>361</v>
      </c>
      <c r="H76" s="168" t="s">
        <v>1</v>
      </c>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c r="CW76" s="32"/>
      <c r="CX76" s="32"/>
      <c r="CY76" s="32"/>
      <c r="CZ76" s="32"/>
      <c r="DA76" s="32"/>
      <c r="DB76" s="32"/>
      <c r="DC76" s="32"/>
      <c r="DD76" s="32"/>
      <c r="DE76" s="32"/>
      <c r="DF76" s="32"/>
      <c r="DG76" s="32"/>
      <c r="DH76" s="32"/>
      <c r="DI76" s="32"/>
      <c r="DJ76" s="32"/>
      <c r="DK76" s="32"/>
      <c r="DL76" s="32"/>
      <c r="DM76" s="32"/>
      <c r="DN76" s="32"/>
      <c r="DO76" s="32"/>
      <c r="DP76" s="32"/>
      <c r="DQ76" s="32"/>
      <c r="DR76" s="32"/>
      <c r="DS76" s="32"/>
      <c r="DT76" s="32"/>
      <c r="DU76" s="32"/>
      <c r="DV76" s="32"/>
      <c r="DW76" s="32"/>
      <c r="DX76" s="32"/>
      <c r="DY76" s="32"/>
      <c r="DZ76" s="32"/>
      <c r="EA76" s="32"/>
      <c r="EB76" s="32"/>
      <c r="EC76" s="32"/>
      <c r="ED76" s="32"/>
      <c r="EE76" s="32"/>
      <c r="EF76" s="32"/>
      <c r="EG76" s="32"/>
      <c r="EH76" s="32"/>
      <c r="EI76" s="32"/>
      <c r="EJ76" s="32"/>
      <c r="EK76" s="32"/>
      <c r="EL76" s="32"/>
      <c r="EM76" s="32"/>
      <c r="EN76" s="32"/>
      <c r="EO76" s="32"/>
      <c r="EP76" s="32"/>
      <c r="EQ76" s="32"/>
      <c r="ER76" s="32"/>
      <c r="ES76" s="32"/>
      <c r="ET76" s="32"/>
      <c r="EU76" s="32"/>
      <c r="EV76" s="32"/>
      <c r="EW76" s="32"/>
      <c r="EX76" s="32"/>
      <c r="EY76" s="32"/>
      <c r="EZ76" s="32"/>
      <c r="FA76" s="32"/>
      <c r="FB76" s="32"/>
      <c r="FC76" s="32"/>
      <c r="FD76" s="32"/>
      <c r="FE76" s="32"/>
      <c r="FF76" s="32"/>
      <c r="FG76" s="32"/>
      <c r="FH76" s="32"/>
      <c r="FI76" s="32"/>
      <c r="FJ76" s="32"/>
      <c r="FK76" s="32"/>
      <c r="FL76" s="32"/>
      <c r="FM76" s="32"/>
      <c r="FN76" s="32"/>
      <c r="FO76" s="32"/>
      <c r="FP76" s="32"/>
      <c r="FQ76" s="32"/>
      <c r="FR76" s="32"/>
      <c r="FS76" s="32"/>
      <c r="FT76" s="32"/>
      <c r="FU76" s="32"/>
      <c r="FV76" s="32"/>
      <c r="FW76" s="32"/>
      <c r="FX76" s="32"/>
      <c r="FY76" s="32"/>
      <c r="FZ76" s="32"/>
      <c r="GA76" s="32"/>
      <c r="GB76" s="32"/>
      <c r="GC76" s="32"/>
      <c r="GD76" s="32"/>
      <c r="GE76" s="32"/>
      <c r="GF76" s="32"/>
      <c r="GG76" s="32"/>
      <c r="GH76" s="32"/>
      <c r="GI76" s="32"/>
      <c r="GJ76" s="32"/>
      <c r="GK76" s="32"/>
      <c r="GL76" s="32"/>
      <c r="GM76" s="32"/>
      <c r="GN76" s="32"/>
      <c r="GO76" s="32"/>
      <c r="GP76" s="32"/>
      <c r="GQ76" s="32"/>
      <c r="GR76" s="32"/>
      <c r="GS76" s="32"/>
      <c r="GT76" s="32"/>
      <c r="GU76" s="32"/>
      <c r="GV76" s="32"/>
      <c r="GW76" s="32"/>
      <c r="GX76" s="32"/>
      <c r="GY76" s="32"/>
      <c r="GZ76" s="32"/>
      <c r="HA76" s="32"/>
      <c r="HB76" s="32"/>
      <c r="HC76" s="32"/>
      <c r="HD76" s="32"/>
    </row>
    <row r="77" spans="1:212">
      <c r="A77" s="32"/>
      <c r="B77" s="75" t="s">
        <v>9</v>
      </c>
      <c r="C77" s="314" t="s">
        <v>237</v>
      </c>
      <c r="D77" s="342">
        <v>8.0500000000000002E-2</v>
      </c>
      <c r="E77" s="342"/>
      <c r="F77" s="342"/>
      <c r="G77" s="345" t="s">
        <v>8</v>
      </c>
      <c r="H77" s="345"/>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c r="CW77" s="32"/>
      <c r="CX77" s="32"/>
      <c r="CY77" s="32"/>
      <c r="CZ77" s="32"/>
      <c r="DA77" s="32"/>
      <c r="DB77" s="32"/>
      <c r="DC77" s="32"/>
      <c r="DD77" s="32"/>
      <c r="DE77" s="32"/>
      <c r="DF77" s="32"/>
      <c r="DG77" s="32"/>
      <c r="DH77" s="32"/>
      <c r="DI77" s="32"/>
      <c r="DJ77" s="32"/>
      <c r="DK77" s="32"/>
      <c r="DL77" s="32"/>
      <c r="DM77" s="32"/>
      <c r="DN77" s="32"/>
      <c r="DO77" s="32"/>
      <c r="DP77" s="32"/>
      <c r="DQ77" s="32"/>
      <c r="DR77" s="32"/>
      <c r="DS77" s="32"/>
      <c r="DT77" s="32"/>
      <c r="DU77" s="32"/>
      <c r="DV77" s="32"/>
      <c r="DW77" s="32"/>
      <c r="DX77" s="32"/>
      <c r="DY77" s="32"/>
      <c r="DZ77" s="32"/>
      <c r="EA77" s="32"/>
      <c r="EB77" s="32"/>
      <c r="EC77" s="32"/>
      <c r="ED77" s="32"/>
      <c r="EE77" s="32"/>
      <c r="EF77" s="32"/>
      <c r="EG77" s="32"/>
      <c r="EH77" s="32"/>
      <c r="EI77" s="32"/>
      <c r="EJ77" s="32"/>
      <c r="EK77" s="32"/>
      <c r="EL77" s="32"/>
      <c r="EM77" s="32"/>
      <c r="EN77" s="32"/>
      <c r="EO77" s="32"/>
      <c r="EP77" s="32"/>
      <c r="EQ77" s="32"/>
      <c r="ER77" s="32"/>
      <c r="ES77" s="32"/>
      <c r="ET77" s="32"/>
      <c r="EU77" s="32"/>
      <c r="EV77" s="32"/>
      <c r="EW77" s="32"/>
      <c r="EX77" s="32"/>
      <c r="EY77" s="32"/>
      <c r="EZ77" s="32"/>
      <c r="FA77" s="32"/>
      <c r="FB77" s="32"/>
      <c r="FC77" s="32"/>
      <c r="FD77" s="32"/>
      <c r="FE77" s="32"/>
      <c r="FF77" s="32"/>
      <c r="FG77" s="32"/>
      <c r="FH77" s="32"/>
      <c r="FI77" s="32"/>
      <c r="FJ77" s="32"/>
      <c r="FK77" s="32"/>
      <c r="FL77" s="32"/>
      <c r="FM77" s="32"/>
      <c r="FN77" s="32"/>
      <c r="FO77" s="32"/>
      <c r="FP77" s="32"/>
      <c r="FQ77" s="32"/>
      <c r="FR77" s="32"/>
      <c r="FS77" s="32"/>
      <c r="FT77" s="32"/>
      <c r="FU77" s="32"/>
      <c r="FV77" s="32"/>
      <c r="FW77" s="32"/>
      <c r="FX77" s="32"/>
      <c r="FY77" s="32"/>
      <c r="FZ77" s="32"/>
      <c r="GA77" s="32"/>
      <c r="GB77" s="32"/>
      <c r="GC77" s="32"/>
      <c r="GD77" s="32"/>
      <c r="GE77" s="32"/>
      <c r="GF77" s="32"/>
      <c r="GG77" s="32"/>
      <c r="GH77" s="32"/>
      <c r="GI77" s="32"/>
      <c r="GJ77" s="32"/>
      <c r="GK77" s="32"/>
      <c r="GL77" s="32"/>
      <c r="GM77" s="32"/>
      <c r="GN77" s="32"/>
      <c r="GO77" s="32"/>
      <c r="GP77" s="32"/>
      <c r="GQ77" s="32"/>
      <c r="GR77" s="32"/>
      <c r="GS77" s="32"/>
      <c r="GT77" s="32"/>
      <c r="GU77" s="32"/>
      <c r="GV77" s="32"/>
      <c r="GW77" s="32"/>
      <c r="GX77" s="32"/>
      <c r="GY77" s="32"/>
      <c r="GZ77" s="32"/>
      <c r="HA77" s="32"/>
      <c r="HB77" s="32"/>
      <c r="HC77" s="32"/>
      <c r="HD77" s="32"/>
    </row>
    <row r="78" spans="1:212">
      <c r="A78" s="32"/>
      <c r="B78" s="75" t="s">
        <v>10</v>
      </c>
      <c r="C78" s="314" t="s">
        <v>237</v>
      </c>
      <c r="D78" s="342">
        <v>4.4999999999999998E-2</v>
      </c>
      <c r="E78" s="342"/>
      <c r="F78" s="342"/>
      <c r="G78" s="345" t="s">
        <v>8</v>
      </c>
      <c r="H78" s="345"/>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c r="CW78" s="32"/>
      <c r="CX78" s="32"/>
      <c r="CY78" s="32"/>
      <c r="CZ78" s="32"/>
      <c r="DA78" s="32"/>
      <c r="DB78" s="32"/>
      <c r="DC78" s="32"/>
      <c r="DD78" s="32"/>
      <c r="DE78" s="32"/>
      <c r="DF78" s="32"/>
      <c r="DG78" s="32"/>
      <c r="DH78" s="32"/>
      <c r="DI78" s="32"/>
      <c r="DJ78" s="32"/>
      <c r="DK78" s="32"/>
      <c r="DL78" s="32"/>
      <c r="DM78" s="32"/>
      <c r="DN78" s="32"/>
      <c r="DO78" s="32"/>
      <c r="DP78" s="32"/>
      <c r="DQ78" s="32"/>
      <c r="DR78" s="32"/>
      <c r="DS78" s="32"/>
      <c r="DT78" s="32"/>
      <c r="DU78" s="32"/>
      <c r="DV78" s="32"/>
      <c r="DW78" s="32"/>
      <c r="DX78" s="32"/>
      <c r="DY78" s="32"/>
      <c r="DZ78" s="32"/>
      <c r="EA78" s="32"/>
      <c r="EB78" s="32"/>
      <c r="EC78" s="32"/>
      <c r="ED78" s="32"/>
      <c r="EE78" s="32"/>
      <c r="EF78" s="32"/>
      <c r="EG78" s="32"/>
      <c r="EH78" s="32"/>
      <c r="EI78" s="32"/>
      <c r="EJ78" s="32"/>
      <c r="EK78" s="32"/>
      <c r="EL78" s="32"/>
      <c r="EM78" s="32"/>
      <c r="EN78" s="32"/>
      <c r="EO78" s="32"/>
      <c r="EP78" s="32"/>
      <c r="EQ78" s="32"/>
      <c r="ER78" s="32"/>
      <c r="ES78" s="32"/>
      <c r="ET78" s="32"/>
      <c r="EU78" s="32"/>
      <c r="EV78" s="32"/>
      <c r="EW78" s="32"/>
      <c r="EX78" s="32"/>
      <c r="EY78" s="32"/>
      <c r="EZ78" s="32"/>
      <c r="FA78" s="32"/>
      <c r="FB78" s="32"/>
      <c r="FC78" s="32"/>
      <c r="FD78" s="32"/>
      <c r="FE78" s="32"/>
      <c r="FF78" s="32"/>
      <c r="FG78" s="32"/>
      <c r="FH78" s="32"/>
      <c r="FI78" s="32"/>
      <c r="FJ78" s="32"/>
      <c r="FK78" s="32"/>
      <c r="FL78" s="32"/>
      <c r="FM78" s="32"/>
      <c r="FN78" s="32"/>
      <c r="FO78" s="32"/>
      <c r="FP78" s="32"/>
      <c r="FQ78" s="32"/>
      <c r="FR78" s="32"/>
      <c r="FS78" s="32"/>
      <c r="FT78" s="32"/>
      <c r="FU78" s="32"/>
      <c r="FV78" s="32"/>
      <c r="FW78" s="32"/>
      <c r="FX78" s="32"/>
      <c r="FY78" s="32"/>
      <c r="FZ78" s="32"/>
      <c r="GA78" s="32"/>
      <c r="GB78" s="32"/>
      <c r="GC78" s="32"/>
      <c r="GD78" s="32"/>
      <c r="GE78" s="32"/>
      <c r="GF78" s="32"/>
      <c r="GG78" s="32"/>
      <c r="GH78" s="32"/>
      <c r="GI78" s="32"/>
      <c r="GJ78" s="32"/>
      <c r="GK78" s="32"/>
      <c r="GL78" s="32"/>
      <c r="GM78" s="32"/>
      <c r="GN78" s="32"/>
      <c r="GO78" s="32"/>
      <c r="GP78" s="32"/>
      <c r="GQ78" s="32"/>
      <c r="GR78" s="32"/>
      <c r="GS78" s="32"/>
      <c r="GT78" s="32"/>
      <c r="GU78" s="32"/>
      <c r="GV78" s="32"/>
      <c r="GW78" s="32"/>
      <c r="GX78" s="32"/>
      <c r="GY78" s="32"/>
      <c r="GZ78" s="32"/>
      <c r="HA78" s="32"/>
      <c r="HB78" s="32"/>
      <c r="HC78" s="32"/>
      <c r="HD78" s="32"/>
    </row>
    <row r="79" spans="1:212">
      <c r="A79" s="346"/>
      <c r="B79" s="75" t="s">
        <v>11</v>
      </c>
      <c r="C79" s="314" t="s">
        <v>237</v>
      </c>
      <c r="D79" s="342">
        <v>0.192</v>
      </c>
      <c r="E79" s="342"/>
      <c r="F79" s="342"/>
      <c r="G79" s="345" t="s">
        <v>8</v>
      </c>
      <c r="H79" s="345"/>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c r="CW79" s="32"/>
      <c r="CX79" s="32"/>
      <c r="CY79" s="32"/>
      <c r="CZ79" s="32"/>
      <c r="DA79" s="32"/>
      <c r="DB79" s="32"/>
      <c r="DC79" s="32"/>
      <c r="DD79" s="32"/>
      <c r="DE79" s="32"/>
      <c r="DF79" s="32"/>
      <c r="DG79" s="32"/>
      <c r="DH79" s="32"/>
      <c r="DI79" s="32"/>
      <c r="DJ79" s="32"/>
      <c r="DK79" s="32"/>
      <c r="DL79" s="32"/>
      <c r="DM79" s="32"/>
      <c r="DN79" s="32"/>
      <c r="DO79" s="32"/>
      <c r="DP79" s="32"/>
      <c r="DQ79" s="32"/>
      <c r="DR79" s="32"/>
      <c r="DS79" s="32"/>
      <c r="DT79" s="32"/>
      <c r="DU79" s="32"/>
      <c r="DV79" s="32"/>
      <c r="DW79" s="32"/>
      <c r="DX79" s="32"/>
      <c r="DY79" s="32"/>
      <c r="DZ79" s="32"/>
      <c r="EA79" s="32"/>
      <c r="EB79" s="32"/>
      <c r="EC79" s="32"/>
      <c r="ED79" s="32"/>
      <c r="EE79" s="32"/>
      <c r="EF79" s="32"/>
      <c r="EG79" s="32"/>
      <c r="EH79" s="32"/>
      <c r="EI79" s="32"/>
      <c r="EJ79" s="32"/>
      <c r="EK79" s="32"/>
      <c r="EL79" s="32"/>
      <c r="EM79" s="32"/>
      <c r="EN79" s="32"/>
      <c r="EO79" s="32"/>
      <c r="EP79" s="32"/>
      <c r="EQ79" s="32"/>
      <c r="ER79" s="32"/>
      <c r="ES79" s="32"/>
      <c r="ET79" s="32"/>
      <c r="EU79" s="32"/>
      <c r="EV79" s="32"/>
      <c r="EW79" s="32"/>
      <c r="EX79" s="32"/>
      <c r="EY79" s="32"/>
      <c r="EZ79" s="32"/>
      <c r="FA79" s="32"/>
      <c r="FB79" s="32"/>
      <c r="FC79" s="32"/>
      <c r="FD79" s="32"/>
      <c r="FE79" s="32"/>
      <c r="FF79" s="32"/>
      <c r="FG79" s="32"/>
      <c r="FH79" s="32"/>
      <c r="FI79" s="32"/>
      <c r="FJ79" s="32"/>
      <c r="FK79" s="32"/>
      <c r="FL79" s="32"/>
      <c r="FM79" s="32"/>
      <c r="FN79" s="32"/>
      <c r="FO79" s="32"/>
      <c r="FP79" s="32"/>
      <c r="FQ79" s="32"/>
      <c r="FR79" s="32"/>
      <c r="FS79" s="32"/>
      <c r="FT79" s="32"/>
      <c r="FU79" s="32"/>
      <c r="FV79" s="32"/>
      <c r="FW79" s="32"/>
      <c r="FX79" s="32"/>
      <c r="FY79" s="32"/>
      <c r="FZ79" s="32"/>
      <c r="GA79" s="32"/>
      <c r="GB79" s="32"/>
      <c r="GC79" s="32"/>
      <c r="GD79" s="32"/>
      <c r="GE79" s="32"/>
      <c r="GF79" s="32"/>
      <c r="GG79" s="32"/>
      <c r="GH79" s="32"/>
      <c r="GI79" s="32"/>
      <c r="GJ79" s="32"/>
      <c r="GK79" s="32"/>
      <c r="GL79" s="32"/>
      <c r="GM79" s="32"/>
      <c r="GN79" s="32"/>
      <c r="GO79" s="32"/>
      <c r="GP79" s="32"/>
      <c r="GQ79" s="32"/>
      <c r="GR79" s="32"/>
      <c r="GS79" s="32"/>
      <c r="GT79" s="32"/>
      <c r="GU79" s="32"/>
      <c r="GV79" s="32"/>
      <c r="GW79" s="32"/>
      <c r="GX79" s="32"/>
      <c r="GY79" s="32"/>
      <c r="GZ79" s="32"/>
      <c r="HA79" s="32"/>
      <c r="HB79" s="32"/>
      <c r="HC79" s="32"/>
      <c r="HD79" s="32"/>
    </row>
    <row r="80" spans="1:212" s="32" customFormat="1">
      <c r="I80" s="296"/>
    </row>
    <row r="81" spans="1:190" s="31" customFormat="1">
      <c r="A81" s="322" t="s">
        <v>311</v>
      </c>
      <c r="I81" s="323"/>
    </row>
    <row r="82" spans="1:190" s="49" customFormat="1">
      <c r="I82" s="323"/>
    </row>
    <row r="83" spans="1:190" ht="12.75" customHeight="1">
      <c r="A83" s="49"/>
      <c r="B83" s="36" t="s">
        <v>592</v>
      </c>
      <c r="C83" s="314" t="s">
        <v>237</v>
      </c>
      <c r="D83" s="342">
        <v>7.4790000000000004E-3</v>
      </c>
      <c r="E83" s="347">
        <v>1</v>
      </c>
      <c r="F83" s="347" t="s">
        <v>442</v>
      </c>
      <c r="G83" s="338" t="s">
        <v>361</v>
      </c>
      <c r="H83" s="168" t="s">
        <v>2</v>
      </c>
      <c r="I83" s="348"/>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c r="CW83" s="32"/>
      <c r="CX83" s="32"/>
      <c r="CY83" s="32"/>
      <c r="CZ83" s="32"/>
      <c r="DA83" s="32"/>
      <c r="DB83" s="32"/>
      <c r="DC83" s="32"/>
      <c r="DD83" s="32"/>
      <c r="DE83" s="32"/>
      <c r="DF83" s="32"/>
      <c r="DG83" s="32"/>
      <c r="DH83" s="32"/>
      <c r="DI83" s="32"/>
      <c r="DJ83" s="32"/>
      <c r="DK83" s="32"/>
      <c r="DL83" s="32"/>
      <c r="DM83" s="32"/>
      <c r="DN83" s="32"/>
      <c r="DO83" s="32"/>
      <c r="DP83" s="32"/>
      <c r="DQ83" s="32"/>
      <c r="DR83" s="32"/>
      <c r="DS83" s="32"/>
      <c r="DT83" s="32"/>
      <c r="DU83" s="32"/>
      <c r="DV83" s="32"/>
      <c r="DW83" s="32"/>
      <c r="DX83" s="32"/>
      <c r="DY83" s="32"/>
      <c r="DZ83" s="32"/>
      <c r="EA83" s="32"/>
      <c r="EB83" s="32"/>
      <c r="EC83" s="32"/>
      <c r="ED83" s="32"/>
      <c r="EE83" s="32"/>
      <c r="EF83" s="32"/>
      <c r="EG83" s="32"/>
      <c r="EH83" s="32"/>
      <c r="EI83" s="32"/>
      <c r="EJ83" s="32"/>
      <c r="EK83" s="32"/>
      <c r="EL83" s="32"/>
      <c r="EM83" s="32"/>
      <c r="EN83" s="32"/>
      <c r="EO83" s="32"/>
      <c r="EP83" s="32"/>
      <c r="EQ83" s="32"/>
      <c r="ER83" s="32"/>
      <c r="ES83" s="32"/>
      <c r="ET83" s="32"/>
    </row>
    <row r="84" spans="1:190" s="356" customFormat="1" ht="12.75" customHeight="1">
      <c r="A84" s="349"/>
      <c r="B84" s="37" t="s">
        <v>593</v>
      </c>
      <c r="C84" s="350" t="s">
        <v>237</v>
      </c>
      <c r="D84" s="351">
        <v>2.1080000000000002E-2</v>
      </c>
      <c r="E84" s="352">
        <v>1</v>
      </c>
      <c r="F84" s="347" t="s">
        <v>442</v>
      </c>
      <c r="G84" s="353" t="s">
        <v>361</v>
      </c>
      <c r="H84" s="169" t="s">
        <v>3</v>
      </c>
      <c r="I84" s="354"/>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55"/>
      <c r="EV84" s="355"/>
      <c r="EW84" s="355"/>
      <c r="EX84" s="355"/>
      <c r="EY84" s="355"/>
      <c r="EZ84" s="355"/>
      <c r="FA84" s="355"/>
      <c r="FB84" s="355"/>
      <c r="FC84" s="355"/>
      <c r="FD84" s="355"/>
      <c r="FE84" s="355"/>
      <c r="FF84" s="355"/>
      <c r="FG84" s="355"/>
      <c r="FH84" s="355"/>
      <c r="FI84" s="355"/>
      <c r="FJ84" s="355"/>
      <c r="FK84" s="355"/>
      <c r="FL84" s="355"/>
      <c r="FM84" s="355"/>
      <c r="FN84" s="355"/>
      <c r="FO84" s="355"/>
      <c r="FP84" s="355"/>
      <c r="FQ84" s="355"/>
      <c r="FR84" s="355"/>
      <c r="FS84" s="355"/>
      <c r="FT84" s="355"/>
      <c r="FU84" s="355"/>
      <c r="FV84" s="355"/>
      <c r="FW84" s="355"/>
      <c r="FX84" s="355"/>
      <c r="FY84" s="355"/>
      <c r="FZ84" s="355"/>
      <c r="GA84" s="355"/>
      <c r="GB84" s="355"/>
      <c r="GC84" s="355"/>
      <c r="GD84" s="355"/>
      <c r="GE84" s="355"/>
      <c r="GF84" s="355"/>
      <c r="GG84" s="355"/>
      <c r="GH84" s="355"/>
    </row>
    <row r="85" spans="1:190" ht="12.75" customHeight="1">
      <c r="A85" s="49"/>
      <c r="B85" s="37" t="s">
        <v>597</v>
      </c>
      <c r="C85" s="314" t="s">
        <v>237</v>
      </c>
      <c r="D85" s="351"/>
      <c r="E85" s="352">
        <v>1</v>
      </c>
      <c r="F85" s="347" t="s">
        <v>442</v>
      </c>
      <c r="G85" s="345" t="s">
        <v>8</v>
      </c>
      <c r="H85" s="357"/>
      <c r="I85" s="358"/>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c r="CW85" s="32"/>
      <c r="CX85" s="32"/>
      <c r="CY85" s="32"/>
      <c r="CZ85" s="32"/>
      <c r="DA85" s="32"/>
      <c r="DB85" s="32"/>
      <c r="DC85" s="32"/>
      <c r="DD85" s="32"/>
      <c r="DE85" s="32"/>
      <c r="DF85" s="32"/>
      <c r="DG85" s="32"/>
      <c r="DH85" s="32"/>
      <c r="DI85" s="32"/>
      <c r="DJ85" s="32"/>
      <c r="DK85" s="32"/>
      <c r="DL85" s="32"/>
      <c r="DM85" s="32"/>
      <c r="DN85" s="32"/>
      <c r="DO85" s="32"/>
      <c r="DP85" s="32"/>
      <c r="DQ85" s="32"/>
      <c r="DR85" s="32"/>
      <c r="DS85" s="32"/>
      <c r="DT85" s="32"/>
      <c r="DU85" s="32"/>
      <c r="DV85" s="32"/>
      <c r="DW85" s="32"/>
      <c r="DX85" s="32"/>
      <c r="DY85" s="32"/>
      <c r="DZ85" s="32"/>
      <c r="EA85" s="32"/>
      <c r="EB85" s="32"/>
      <c r="EC85" s="32"/>
      <c r="ED85" s="32"/>
      <c r="EE85" s="32"/>
      <c r="EF85" s="32"/>
      <c r="EG85" s="32"/>
      <c r="EH85" s="32"/>
      <c r="EI85" s="32"/>
      <c r="EJ85" s="32"/>
      <c r="EK85" s="32"/>
      <c r="EL85" s="32"/>
      <c r="EM85" s="32"/>
      <c r="EN85" s="32"/>
      <c r="EO85" s="32"/>
      <c r="EP85" s="32"/>
      <c r="EQ85" s="32"/>
      <c r="ER85" s="32"/>
      <c r="ES85" s="32"/>
      <c r="ET85" s="32"/>
    </row>
    <row r="86" spans="1:190" ht="12.75" customHeight="1">
      <c r="A86" s="49"/>
      <c r="B86" s="37" t="s">
        <v>598</v>
      </c>
      <c r="C86" s="314" t="s">
        <v>237</v>
      </c>
      <c r="D86" s="351"/>
      <c r="E86" s="352">
        <v>1</v>
      </c>
      <c r="F86" s="347" t="s">
        <v>442</v>
      </c>
      <c r="G86" s="345" t="s">
        <v>8</v>
      </c>
      <c r="H86" s="357"/>
      <c r="I86" s="348"/>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c r="CW86" s="32"/>
      <c r="CX86" s="32"/>
      <c r="CY86" s="32"/>
      <c r="CZ86" s="32"/>
      <c r="DA86" s="32"/>
      <c r="DB86" s="32"/>
      <c r="DC86" s="32"/>
      <c r="DD86" s="32"/>
      <c r="DE86" s="32"/>
      <c r="DF86" s="32"/>
      <c r="DG86" s="32"/>
      <c r="DH86" s="32"/>
      <c r="DI86" s="32"/>
      <c r="DJ86" s="32"/>
      <c r="DK86" s="32"/>
      <c r="DL86" s="32"/>
      <c r="DM86" s="32"/>
      <c r="DN86" s="32"/>
      <c r="DO86" s="32"/>
      <c r="DP86" s="32"/>
      <c r="DQ86" s="32"/>
      <c r="DR86" s="32"/>
      <c r="DS86" s="32"/>
      <c r="DT86" s="32"/>
      <c r="DU86" s="32"/>
      <c r="DV86" s="32"/>
      <c r="DW86" s="32"/>
      <c r="DX86" s="32"/>
      <c r="DY86" s="32"/>
      <c r="DZ86" s="32"/>
      <c r="EA86" s="32"/>
      <c r="EB86" s="32"/>
      <c r="EC86" s="32"/>
      <c r="ED86" s="32"/>
      <c r="EE86" s="32"/>
      <c r="EF86" s="32"/>
      <c r="EG86" s="32"/>
      <c r="EH86" s="32"/>
      <c r="EI86" s="32"/>
      <c r="EJ86" s="32"/>
      <c r="EK86" s="32"/>
      <c r="EL86" s="32"/>
      <c r="EM86" s="32"/>
      <c r="EN86" s="32"/>
      <c r="EO86" s="32"/>
      <c r="EP86" s="32"/>
      <c r="EQ86" s="32"/>
      <c r="ER86" s="32"/>
      <c r="ES86" s="32"/>
      <c r="ET86" s="32"/>
    </row>
    <row r="87" spans="1:190" ht="12.75" customHeight="1">
      <c r="A87" s="49"/>
      <c r="B87" s="37" t="s">
        <v>594</v>
      </c>
      <c r="C87" s="314" t="s">
        <v>237</v>
      </c>
      <c r="D87" s="351">
        <v>0.23899999999999999</v>
      </c>
      <c r="E87" s="347">
        <v>0</v>
      </c>
      <c r="F87" s="347" t="s">
        <v>442</v>
      </c>
      <c r="G87" s="338" t="s">
        <v>624</v>
      </c>
      <c r="H87" s="168"/>
      <c r="I87" s="348"/>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c r="CW87" s="32"/>
      <c r="CX87" s="32"/>
      <c r="CY87" s="32"/>
      <c r="CZ87" s="32"/>
      <c r="DA87" s="32"/>
      <c r="DB87" s="32"/>
      <c r="DC87" s="32"/>
      <c r="DD87" s="32"/>
      <c r="DE87" s="32"/>
      <c r="DF87" s="32"/>
      <c r="DG87" s="32"/>
      <c r="DH87" s="32"/>
      <c r="DI87" s="32"/>
      <c r="DJ87" s="32"/>
      <c r="DK87" s="32"/>
      <c r="DL87" s="32"/>
      <c r="DM87" s="32"/>
      <c r="DN87" s="32"/>
      <c r="DO87" s="32"/>
      <c r="DP87" s="32"/>
      <c r="DQ87" s="32"/>
      <c r="DR87" s="32"/>
      <c r="DS87" s="32"/>
      <c r="DT87" s="32"/>
      <c r="DU87" s="32"/>
      <c r="DV87" s="32"/>
      <c r="DW87" s="32"/>
      <c r="DX87" s="32"/>
      <c r="DY87" s="32"/>
      <c r="DZ87" s="32"/>
      <c r="EA87" s="32"/>
      <c r="EB87" s="32"/>
      <c r="EC87" s="32"/>
      <c r="ED87" s="32"/>
      <c r="EE87" s="32"/>
      <c r="EF87" s="32"/>
      <c r="EG87" s="32"/>
      <c r="EH87" s="32"/>
      <c r="EI87" s="32"/>
      <c r="EJ87" s="32"/>
      <c r="EK87" s="32"/>
      <c r="EL87" s="32"/>
      <c r="EM87" s="32"/>
      <c r="EN87" s="32"/>
      <c r="EO87" s="32"/>
      <c r="EP87" s="32"/>
      <c r="EQ87" s="32"/>
      <c r="ER87" s="32"/>
      <c r="ES87" s="32"/>
      <c r="ET87" s="32"/>
    </row>
    <row r="88" spans="1:190" ht="12.75" customHeight="1">
      <c r="A88" s="49"/>
      <c r="B88" s="37" t="s">
        <v>595</v>
      </c>
      <c r="C88" s="314" t="s">
        <v>237</v>
      </c>
      <c r="D88" s="342">
        <f>D87</f>
        <v>0.23899999999999999</v>
      </c>
      <c r="E88" s="347">
        <v>0</v>
      </c>
      <c r="F88" s="347" t="s">
        <v>442</v>
      </c>
      <c r="G88" s="338" t="s">
        <v>624</v>
      </c>
      <c r="H88" s="168"/>
      <c r="I88" s="348"/>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c r="CF88" s="32"/>
      <c r="CG88" s="32"/>
      <c r="CH88" s="32"/>
      <c r="CI88" s="32"/>
      <c r="CJ88" s="32"/>
      <c r="CK88" s="32"/>
      <c r="CL88" s="32"/>
      <c r="CM88" s="32"/>
      <c r="CN88" s="32"/>
      <c r="CO88" s="32"/>
      <c r="CP88" s="32"/>
      <c r="CQ88" s="32"/>
      <c r="CR88" s="32"/>
      <c r="CS88" s="32"/>
      <c r="CT88" s="32"/>
      <c r="CU88" s="32"/>
      <c r="CV88" s="32"/>
      <c r="CW88" s="32"/>
      <c r="CX88" s="32"/>
      <c r="CY88" s="32"/>
      <c r="CZ88" s="32"/>
      <c r="DA88" s="32"/>
      <c r="DB88" s="32"/>
      <c r="DC88" s="32"/>
      <c r="DD88" s="32"/>
      <c r="DE88" s="32"/>
      <c r="DF88" s="32"/>
      <c r="DG88" s="32"/>
      <c r="DH88" s="32"/>
      <c r="DI88" s="32"/>
      <c r="DJ88" s="32"/>
      <c r="DK88" s="32"/>
      <c r="DL88" s="32"/>
      <c r="DM88" s="32"/>
      <c r="DN88" s="32"/>
      <c r="DO88" s="32"/>
      <c r="DP88" s="32"/>
      <c r="DQ88" s="32"/>
      <c r="DR88" s="32"/>
      <c r="DS88" s="32"/>
      <c r="DT88" s="32"/>
      <c r="DU88" s="32"/>
      <c r="DV88" s="32"/>
      <c r="DW88" s="32"/>
      <c r="DX88" s="32"/>
      <c r="DY88" s="32"/>
      <c r="DZ88" s="32"/>
      <c r="EA88" s="32"/>
      <c r="EB88" s="32"/>
      <c r="EC88" s="32"/>
      <c r="ED88" s="32"/>
      <c r="EE88" s="32"/>
      <c r="EF88" s="32"/>
      <c r="EG88" s="32"/>
      <c r="EH88" s="32"/>
      <c r="EI88" s="32"/>
      <c r="EJ88" s="32"/>
      <c r="EK88" s="32"/>
      <c r="EL88" s="32"/>
      <c r="EM88" s="32"/>
      <c r="EN88" s="32"/>
      <c r="EO88" s="32"/>
      <c r="EP88" s="32"/>
      <c r="EQ88" s="32"/>
      <c r="ER88" s="32"/>
      <c r="ES88" s="32"/>
      <c r="ET88" s="32"/>
    </row>
    <row r="89" spans="1:190" ht="12.75" customHeight="1">
      <c r="A89" s="49"/>
      <c r="B89" s="37" t="s">
        <v>599</v>
      </c>
      <c r="C89" s="314" t="s">
        <v>237</v>
      </c>
      <c r="D89" s="342">
        <v>0.307</v>
      </c>
      <c r="E89" s="347">
        <v>0</v>
      </c>
      <c r="F89" s="347" t="s">
        <v>442</v>
      </c>
      <c r="G89" s="338" t="s">
        <v>624</v>
      </c>
      <c r="H89" s="168"/>
      <c r="I89" s="348"/>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c r="CF89" s="32"/>
      <c r="CG89" s="32"/>
      <c r="CH89" s="32"/>
      <c r="CI89" s="32"/>
      <c r="CJ89" s="32"/>
      <c r="CK89" s="32"/>
      <c r="CL89" s="32"/>
      <c r="CM89" s="32"/>
      <c r="CN89" s="32"/>
      <c r="CO89" s="32"/>
      <c r="CP89" s="32"/>
      <c r="CQ89" s="32"/>
      <c r="CR89" s="32"/>
      <c r="CS89" s="32"/>
      <c r="CT89" s="32"/>
      <c r="CU89" s="32"/>
      <c r="CV89" s="32"/>
      <c r="CW89" s="32"/>
      <c r="CX89" s="32"/>
      <c r="CY89" s="32"/>
      <c r="CZ89" s="32"/>
      <c r="DA89" s="32"/>
      <c r="DB89" s="32"/>
      <c r="DC89" s="32"/>
      <c r="DD89" s="32"/>
      <c r="DE89" s="32"/>
      <c r="DF89" s="32"/>
      <c r="DG89" s="32"/>
      <c r="DH89" s="32"/>
      <c r="DI89" s="32"/>
      <c r="DJ89" s="32"/>
      <c r="DK89" s="32"/>
      <c r="DL89" s="32"/>
      <c r="DM89" s="32"/>
      <c r="DN89" s="32"/>
      <c r="DO89" s="32"/>
      <c r="DP89" s="32"/>
      <c r="DQ89" s="32"/>
      <c r="DR89" s="32"/>
      <c r="DS89" s="32"/>
      <c r="DT89" s="32"/>
      <c r="DU89" s="32"/>
      <c r="DV89" s="32"/>
      <c r="DW89" s="32"/>
      <c r="DX89" s="32"/>
      <c r="DY89" s="32"/>
      <c r="DZ89" s="32"/>
      <c r="EA89" s="32"/>
      <c r="EB89" s="32"/>
      <c r="EC89" s="32"/>
      <c r="ED89" s="32"/>
      <c r="EE89" s="32"/>
      <c r="EF89" s="32"/>
      <c r="EG89" s="32"/>
      <c r="EH89" s="32"/>
      <c r="EI89" s="32"/>
      <c r="EJ89" s="32"/>
      <c r="EK89" s="32"/>
      <c r="EL89" s="32"/>
      <c r="EM89" s="32"/>
      <c r="EN89" s="32"/>
      <c r="EO89" s="32"/>
      <c r="EP89" s="32"/>
      <c r="EQ89" s="32"/>
      <c r="ER89" s="32"/>
      <c r="ES89" s="32"/>
      <c r="ET89" s="32"/>
    </row>
    <row r="90" spans="1:190" ht="12.75" customHeight="1">
      <c r="A90" s="49"/>
      <c r="B90" s="37" t="s">
        <v>14</v>
      </c>
      <c r="C90" s="314" t="s">
        <v>237</v>
      </c>
      <c r="D90" s="342"/>
      <c r="E90" s="347"/>
      <c r="F90" s="347"/>
      <c r="G90" s="338"/>
      <c r="H90" s="168"/>
      <c r="I90" s="359"/>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c r="CF90" s="32"/>
      <c r="CG90" s="32"/>
      <c r="CH90" s="32"/>
      <c r="CI90" s="32"/>
      <c r="CJ90" s="32"/>
      <c r="CK90" s="32"/>
      <c r="CL90" s="32"/>
      <c r="CM90" s="32"/>
      <c r="CN90" s="32"/>
      <c r="CO90" s="32"/>
      <c r="CP90" s="32"/>
      <c r="CQ90" s="32"/>
      <c r="CR90" s="32"/>
      <c r="CS90" s="32"/>
      <c r="CT90" s="32"/>
      <c r="CU90" s="32"/>
      <c r="CV90" s="32"/>
      <c r="CW90" s="32"/>
      <c r="CX90" s="32"/>
      <c r="CY90" s="32"/>
      <c r="CZ90" s="32"/>
      <c r="DA90" s="32"/>
      <c r="DB90" s="32"/>
      <c r="DC90" s="32"/>
      <c r="DD90" s="32"/>
      <c r="DE90" s="32"/>
      <c r="DF90" s="32"/>
      <c r="DG90" s="32"/>
      <c r="DH90" s="32"/>
      <c r="DI90" s="32"/>
      <c r="DJ90" s="32"/>
      <c r="DK90" s="32"/>
      <c r="DL90" s="32"/>
      <c r="DM90" s="32"/>
      <c r="DN90" s="32"/>
      <c r="DO90" s="32"/>
      <c r="DP90" s="32"/>
      <c r="DQ90" s="32"/>
      <c r="DR90" s="32"/>
      <c r="DS90" s="32"/>
      <c r="DT90" s="32"/>
      <c r="DU90" s="32"/>
      <c r="DV90" s="32"/>
      <c r="DW90" s="32"/>
      <c r="DX90" s="32"/>
      <c r="DY90" s="32"/>
      <c r="DZ90" s="32"/>
      <c r="EA90" s="32"/>
      <c r="EB90" s="32"/>
      <c r="EC90" s="32"/>
      <c r="ED90" s="32"/>
      <c r="EE90" s="32"/>
      <c r="EF90" s="32"/>
      <c r="EG90" s="32"/>
      <c r="EH90" s="32"/>
      <c r="EI90" s="32"/>
      <c r="EJ90" s="32"/>
      <c r="EK90" s="32"/>
      <c r="EL90" s="32"/>
      <c r="EM90" s="32"/>
      <c r="EN90" s="32"/>
      <c r="EO90" s="32"/>
      <c r="EP90" s="32"/>
      <c r="EQ90" s="32"/>
      <c r="ER90" s="32"/>
      <c r="ES90" s="32"/>
      <c r="ET90" s="32"/>
    </row>
    <row r="91" spans="1:190" ht="12.75" customHeight="1">
      <c r="A91" s="49"/>
      <c r="B91" s="37" t="s">
        <v>15</v>
      </c>
      <c r="C91" s="314" t="s">
        <v>237</v>
      </c>
      <c r="D91" s="342"/>
      <c r="E91" s="347"/>
      <c r="F91" s="347"/>
      <c r="G91" s="338"/>
      <c r="H91" s="168"/>
      <c r="I91" s="359"/>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c r="CF91" s="32"/>
      <c r="CG91" s="32"/>
      <c r="CH91" s="32"/>
      <c r="CI91" s="32"/>
      <c r="CJ91" s="32"/>
      <c r="CK91" s="32"/>
      <c r="CL91" s="32"/>
      <c r="CM91" s="32"/>
      <c r="CN91" s="32"/>
      <c r="CO91" s="32"/>
      <c r="CP91" s="32"/>
      <c r="CQ91" s="32"/>
      <c r="CR91" s="32"/>
      <c r="CS91" s="32"/>
      <c r="CT91" s="32"/>
      <c r="CU91" s="32"/>
      <c r="CV91" s="32"/>
      <c r="CW91" s="32"/>
      <c r="CX91" s="32"/>
      <c r="CY91" s="32"/>
      <c r="CZ91" s="32"/>
      <c r="DA91" s="32"/>
      <c r="DB91" s="32"/>
      <c r="DC91" s="32"/>
      <c r="DD91" s="32"/>
      <c r="DE91" s="32"/>
      <c r="DF91" s="32"/>
      <c r="DG91" s="32"/>
      <c r="DH91" s="32"/>
      <c r="DI91" s="32"/>
      <c r="DJ91" s="32"/>
      <c r="DK91" s="32"/>
      <c r="DL91" s="32"/>
      <c r="DM91" s="32"/>
      <c r="DN91" s="32"/>
      <c r="DO91" s="32"/>
      <c r="DP91" s="32"/>
      <c r="DQ91" s="32"/>
      <c r="DR91" s="32"/>
      <c r="DS91" s="32"/>
      <c r="DT91" s="32"/>
      <c r="DU91" s="32"/>
      <c r="DV91" s="32"/>
      <c r="DW91" s="32"/>
      <c r="DX91" s="32"/>
      <c r="DY91" s="32"/>
      <c r="DZ91" s="32"/>
      <c r="EA91" s="32"/>
      <c r="EB91" s="32"/>
      <c r="EC91" s="32"/>
      <c r="ED91" s="32"/>
      <c r="EE91" s="32"/>
      <c r="EF91" s="32"/>
      <c r="EG91" s="32"/>
      <c r="EH91" s="32"/>
      <c r="EI91" s="32"/>
      <c r="EJ91" s="32"/>
      <c r="EK91" s="32"/>
      <c r="EL91" s="32"/>
      <c r="EM91" s="32"/>
      <c r="EN91" s="32"/>
      <c r="EO91" s="32"/>
      <c r="EP91" s="32"/>
      <c r="EQ91" s="32"/>
      <c r="ER91" s="32"/>
      <c r="ES91" s="32"/>
      <c r="ET91" s="32"/>
    </row>
    <row r="92" spans="1:190" ht="12.75" customHeight="1">
      <c r="A92" s="49"/>
      <c r="B92" s="37" t="s">
        <v>596</v>
      </c>
      <c r="C92" s="314" t="s">
        <v>237</v>
      </c>
      <c r="D92" s="342"/>
      <c r="E92" s="347"/>
      <c r="F92" s="347"/>
      <c r="G92" s="338"/>
      <c r="H92" s="168"/>
      <c r="I92" s="348"/>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c r="CF92" s="32"/>
      <c r="CG92" s="32"/>
      <c r="CH92" s="32"/>
      <c r="CI92" s="32"/>
      <c r="CJ92" s="32"/>
      <c r="CK92" s="32"/>
      <c r="CL92" s="32"/>
      <c r="CM92" s="32"/>
      <c r="CN92" s="32"/>
      <c r="CO92" s="32"/>
      <c r="CP92" s="32"/>
      <c r="CQ92" s="32"/>
      <c r="CR92" s="32"/>
      <c r="CS92" s="32"/>
      <c r="CT92" s="32"/>
      <c r="CU92" s="32"/>
      <c r="CV92" s="32"/>
      <c r="CW92" s="32"/>
      <c r="CX92" s="32"/>
      <c r="CY92" s="32"/>
      <c r="CZ92" s="32"/>
      <c r="DA92" s="32"/>
      <c r="DB92" s="32"/>
      <c r="DC92" s="32"/>
      <c r="DD92" s="32"/>
      <c r="DE92" s="32"/>
      <c r="DF92" s="32"/>
      <c r="DG92" s="32"/>
      <c r="DH92" s="32"/>
      <c r="DI92" s="32"/>
      <c r="DJ92" s="32"/>
      <c r="DK92" s="32"/>
      <c r="DL92" s="32"/>
      <c r="DM92" s="32"/>
      <c r="DN92" s="32"/>
      <c r="DO92" s="32"/>
      <c r="DP92" s="32"/>
      <c r="DQ92" s="32"/>
      <c r="DR92" s="32"/>
      <c r="DS92" s="32"/>
      <c r="DT92" s="32"/>
      <c r="DU92" s="32"/>
      <c r="DV92" s="32"/>
      <c r="DW92" s="32"/>
      <c r="DX92" s="32"/>
      <c r="DY92" s="32"/>
      <c r="DZ92" s="32"/>
      <c r="EA92" s="32"/>
      <c r="EB92" s="32"/>
      <c r="EC92" s="32"/>
      <c r="ED92" s="32"/>
      <c r="EE92" s="32"/>
      <c r="EF92" s="32"/>
      <c r="EG92" s="32"/>
      <c r="EH92" s="32"/>
      <c r="EI92" s="32"/>
      <c r="EJ92" s="32"/>
      <c r="EK92" s="32"/>
      <c r="EL92" s="32"/>
      <c r="EM92" s="32"/>
      <c r="EN92" s="32"/>
      <c r="EO92" s="32"/>
      <c r="EP92" s="32"/>
      <c r="EQ92" s="32"/>
      <c r="ER92" s="32"/>
      <c r="ES92" s="32"/>
      <c r="ET92" s="32"/>
    </row>
    <row r="93" spans="1:190" ht="12.75" customHeight="1">
      <c r="A93" s="49"/>
      <c r="B93" s="37" t="s">
        <v>663</v>
      </c>
      <c r="C93" s="314" t="s">
        <v>237</v>
      </c>
      <c r="D93" s="342">
        <v>0.26100000000000001</v>
      </c>
      <c r="E93" s="347"/>
      <c r="F93" s="347"/>
      <c r="G93" s="338" t="s">
        <v>624</v>
      </c>
      <c r="H93" s="168"/>
      <c r="I93" s="348"/>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c r="CF93" s="32"/>
      <c r="CG93" s="32"/>
      <c r="CH93" s="32"/>
      <c r="CI93" s="32"/>
      <c r="CJ93" s="32"/>
      <c r="CK93" s="32"/>
      <c r="CL93" s="32"/>
      <c r="CM93" s="32"/>
      <c r="CN93" s="32"/>
      <c r="CO93" s="32"/>
      <c r="CP93" s="32"/>
      <c r="CQ93" s="32"/>
      <c r="CR93" s="32"/>
      <c r="CS93" s="32"/>
      <c r="CT93" s="32"/>
      <c r="CU93" s="32"/>
      <c r="CV93" s="32"/>
      <c r="CW93" s="32"/>
      <c r="CX93" s="32"/>
      <c r="CY93" s="32"/>
      <c r="CZ93" s="32"/>
      <c r="DA93" s="32"/>
      <c r="DB93" s="32"/>
      <c r="DC93" s="32"/>
      <c r="DD93" s="32"/>
      <c r="DE93" s="32"/>
      <c r="DF93" s="32"/>
      <c r="DG93" s="32"/>
      <c r="DH93" s="32"/>
      <c r="DI93" s="32"/>
      <c r="DJ93" s="32"/>
      <c r="DK93" s="32"/>
      <c r="DL93" s="32"/>
      <c r="DM93" s="32"/>
      <c r="DN93" s="32"/>
      <c r="DO93" s="32"/>
      <c r="DP93" s="32"/>
      <c r="DQ93" s="32"/>
      <c r="DR93" s="32"/>
      <c r="DS93" s="32"/>
      <c r="DT93" s="32"/>
      <c r="DU93" s="32"/>
      <c r="DV93" s="32"/>
      <c r="DW93" s="32"/>
      <c r="DX93" s="32"/>
      <c r="DY93" s="32"/>
      <c r="DZ93" s="32"/>
      <c r="EA93" s="32"/>
      <c r="EB93" s="32"/>
      <c r="EC93" s="32"/>
      <c r="ED93" s="32"/>
      <c r="EE93" s="32"/>
      <c r="EF93" s="32"/>
      <c r="EG93" s="32"/>
      <c r="EH93" s="32"/>
      <c r="EI93" s="32"/>
      <c r="EJ93" s="32"/>
      <c r="EK93" s="32"/>
      <c r="EL93" s="32"/>
      <c r="EM93" s="32"/>
      <c r="EN93" s="32"/>
      <c r="EO93" s="32"/>
      <c r="EP93" s="32"/>
      <c r="EQ93" s="32"/>
      <c r="ER93" s="32"/>
      <c r="ES93" s="32"/>
      <c r="ET93" s="32"/>
    </row>
    <row r="94" spans="1:190" ht="12.75" customHeight="1">
      <c r="A94" s="49"/>
      <c r="B94" s="37" t="s">
        <v>664</v>
      </c>
      <c r="C94" s="314" t="s">
        <v>237</v>
      </c>
      <c r="D94" s="342">
        <v>0.224</v>
      </c>
      <c r="E94" s="347"/>
      <c r="F94" s="347"/>
      <c r="G94" s="338" t="s">
        <v>624</v>
      </c>
      <c r="H94" s="168"/>
      <c r="I94" s="348"/>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c r="CF94" s="32"/>
      <c r="CG94" s="32"/>
      <c r="CH94" s="32"/>
      <c r="CI94" s="32"/>
      <c r="CJ94" s="32"/>
      <c r="CK94" s="32"/>
      <c r="CL94" s="32"/>
      <c r="CM94" s="32"/>
      <c r="CN94" s="32"/>
      <c r="CO94" s="32"/>
      <c r="CP94" s="32"/>
      <c r="CQ94" s="32"/>
      <c r="CR94" s="32"/>
      <c r="CS94" s="32"/>
      <c r="CT94" s="32"/>
      <c r="CU94" s="32"/>
      <c r="CV94" s="32"/>
      <c r="CW94" s="32"/>
      <c r="CX94" s="32"/>
      <c r="CY94" s="32"/>
      <c r="CZ94" s="32"/>
      <c r="DA94" s="32"/>
      <c r="DB94" s="32"/>
      <c r="DC94" s="32"/>
      <c r="DD94" s="32"/>
      <c r="DE94" s="32"/>
      <c r="DF94" s="32"/>
      <c r="DG94" s="32"/>
      <c r="DH94" s="32"/>
      <c r="DI94" s="32"/>
      <c r="DJ94" s="32"/>
      <c r="DK94" s="32"/>
      <c r="DL94" s="32"/>
      <c r="DM94" s="32"/>
      <c r="DN94" s="32"/>
      <c r="DO94" s="32"/>
      <c r="DP94" s="32"/>
      <c r="DQ94" s="32"/>
      <c r="DR94" s="32"/>
      <c r="DS94" s="32"/>
      <c r="DT94" s="32"/>
      <c r="DU94" s="32"/>
      <c r="DV94" s="32"/>
      <c r="DW94" s="32"/>
      <c r="DX94" s="32"/>
      <c r="DY94" s="32"/>
      <c r="DZ94" s="32"/>
      <c r="EA94" s="32"/>
      <c r="EB94" s="32"/>
      <c r="EC94" s="32"/>
      <c r="ED94" s="32"/>
      <c r="EE94" s="32"/>
      <c r="EF94" s="32"/>
      <c r="EG94" s="32"/>
      <c r="EH94" s="32"/>
      <c r="EI94" s="32"/>
      <c r="EJ94" s="32"/>
      <c r="EK94" s="32"/>
      <c r="EL94" s="32"/>
      <c r="EM94" s="32"/>
      <c r="EN94" s="32"/>
      <c r="EO94" s="32"/>
      <c r="EP94" s="32"/>
      <c r="EQ94" s="32"/>
      <c r="ER94" s="32"/>
      <c r="ES94" s="32"/>
      <c r="ET94" s="32"/>
    </row>
    <row r="95" spans="1:190" s="32" customFormat="1" ht="12.75" customHeight="1">
      <c r="A95" s="49"/>
      <c r="B95" s="37" t="str">
        <f>IF(ISBLANK('ANNEX 2 Spezifische Faktoren'!C137),'ANNEX 2 Spezifische Faktoren'!B136,'ANNEX 2 Spezifische Faktoren'!C137)</f>
        <v>Nah-/Fernwärme 1 (anbieterspezifisch)</v>
      </c>
      <c r="C95" s="314" t="s">
        <v>237</v>
      </c>
      <c r="D95" s="328" t="str">
        <f>IF(ISNUMBER('ANNEX 2 Spezifische Faktoren'!C142),'ANNEX 2 Spezifische Faktoren'!C142,"")</f>
        <v/>
      </c>
      <c r="E95" s="334">
        <f>'ANNEX 2 Spezifische Faktoren'!E138</f>
        <v>0</v>
      </c>
      <c r="F95" s="347" t="s">
        <v>443</v>
      </c>
      <c r="G95" s="330" t="str">
        <f>IF('ANNEX 2 Spezifische Faktoren'!C143="","",'ANNEX 2 Spezifische Faktoren'!C143)</f>
        <v/>
      </c>
      <c r="H95" s="357"/>
      <c r="I95" s="296"/>
    </row>
    <row r="96" spans="1:190" s="32" customFormat="1" ht="12.75" customHeight="1">
      <c r="A96" s="49"/>
      <c r="B96" s="37" t="str">
        <f>IF(ISBLANK('ANNEX 2 Spezifische Faktoren'!C146),'ANNEX 2 Spezifische Faktoren'!B145,'ANNEX 2 Spezifische Faktoren'!C146)</f>
        <v>Nah-/Fernwärme 2 (anbieterspezifisch)</v>
      </c>
      <c r="C96" s="314" t="s">
        <v>237</v>
      </c>
      <c r="D96" s="328" t="str">
        <f>IF(ISNUMBER('ANNEX 2 Spezifische Faktoren'!C151),'ANNEX 2 Spezifische Faktoren'!C151,"")</f>
        <v/>
      </c>
      <c r="E96" s="334">
        <f>'ANNEX 2 Spezifische Faktoren'!E147</f>
        <v>0</v>
      </c>
      <c r="F96" s="347" t="s">
        <v>443</v>
      </c>
      <c r="G96" s="330" t="str">
        <f>IF('ANNEX 2 Spezifische Faktoren'!C152="","",'ANNEX 2 Spezifische Faktoren'!C152)</f>
        <v/>
      </c>
      <c r="H96" s="357"/>
      <c r="I96" s="296"/>
    </row>
    <row r="97" spans="1:9" s="32" customFormat="1" ht="12.75" customHeight="1">
      <c r="A97" s="49"/>
      <c r="B97" s="37" t="str">
        <f>IF(ISBLANK('ANNEX 2 Spezifische Faktoren'!C155),'ANNEX 2 Spezifische Faktoren'!B154,'ANNEX 2 Spezifische Faktoren'!C155)</f>
        <v>Nah-/Fernwärme 3 (anbieterspezifisch)</v>
      </c>
      <c r="C97" s="314" t="s">
        <v>237</v>
      </c>
      <c r="D97" s="328" t="str">
        <f>IF(ISNUMBER('ANNEX 2 Spezifische Faktoren'!C160),'ANNEX 2 Spezifische Faktoren'!C160,"")</f>
        <v/>
      </c>
      <c r="E97" s="334">
        <f>'ANNEX 2 Spezifische Faktoren'!E156</f>
        <v>0</v>
      </c>
      <c r="F97" s="347" t="s">
        <v>443</v>
      </c>
      <c r="G97" s="330" t="str">
        <f>IF('ANNEX 2 Spezifische Faktoren'!C161="","",'ANNEX 2 Spezifische Faktoren'!C161)</f>
        <v/>
      </c>
      <c r="H97" s="357"/>
      <c r="I97" s="296"/>
    </row>
    <row r="98" spans="1:9" s="32" customFormat="1" ht="12.75" customHeight="1">
      <c r="A98" s="49"/>
      <c r="B98" s="37" t="s">
        <v>4</v>
      </c>
      <c r="C98" s="314" t="s">
        <v>237</v>
      </c>
      <c r="D98" s="328"/>
      <c r="E98" s="347"/>
      <c r="F98" s="347"/>
      <c r="G98" s="330"/>
      <c r="H98" s="357"/>
      <c r="I98" s="359"/>
    </row>
    <row r="99" spans="1:9" s="32" customFormat="1" ht="12.75" customHeight="1">
      <c r="A99" s="49"/>
      <c r="B99" s="37" t="str">
        <f>IF(ISBLANK('ANNEX 2 Spezifische Faktoren'!C167),'ANNEX 2 Spezifische Faktoren'!B166,'ANNEX 2 Spezifische Faktoren'!C167)</f>
        <v>Nah-/Fernkälte 1 (anbieterspezifisch)</v>
      </c>
      <c r="C99" s="314" t="s">
        <v>237</v>
      </c>
      <c r="D99" s="328" t="str">
        <f>IF(ISNUMBER('ANNEX 2 Spezifische Faktoren'!C172),'ANNEX 2 Spezifische Faktoren'!C172,"")</f>
        <v/>
      </c>
      <c r="E99" s="334">
        <f>'ANNEX 2 Spezifische Faktoren'!E168</f>
        <v>0</v>
      </c>
      <c r="F99" s="347" t="s">
        <v>443</v>
      </c>
      <c r="G99" s="330" t="str">
        <f>IF('ANNEX 2 Spezifische Faktoren'!C173="","",'ANNEX 2 Spezifische Faktoren'!C173)</f>
        <v/>
      </c>
      <c r="H99" s="357"/>
      <c r="I99" s="296"/>
    </row>
    <row r="100" spans="1:9" s="32" customFormat="1" ht="12.75" customHeight="1">
      <c r="A100" s="49"/>
      <c r="B100" s="360" t="str">
        <f>IF(ISBLANK('ANNEX 2 Spezifische Faktoren'!C176),'ANNEX 2 Spezifische Faktoren'!B175,'ANNEX 2 Spezifische Faktoren'!C176)</f>
        <v>Nah-/Fernkälte 2 (anbieterspezifisch)</v>
      </c>
      <c r="C100" s="314" t="s">
        <v>237</v>
      </c>
      <c r="D100" s="328" t="str">
        <f>IF(ISNUMBER('ANNEX 2 Spezifische Faktoren'!C181),'ANNEX 2 Spezifische Faktoren'!C181,"")</f>
        <v/>
      </c>
      <c r="E100" s="334">
        <f>'ANNEX 2 Spezifische Faktoren'!E177</f>
        <v>0</v>
      </c>
      <c r="F100" s="347" t="s">
        <v>443</v>
      </c>
      <c r="G100" s="330" t="str">
        <f>IF('ANNEX 2 Spezifische Faktoren'!C182="","",'ANNEX 2 Spezifische Faktoren'!C182)</f>
        <v/>
      </c>
      <c r="H100" s="357"/>
      <c r="I100" s="296"/>
    </row>
    <row r="101" spans="1:9" s="32" customFormat="1" ht="12.75" customHeight="1">
      <c r="A101" s="49"/>
      <c r="B101" s="360" t="str">
        <f>IF(ISBLANK('ANNEX 2 Spezifische Faktoren'!C185),'ANNEX 2 Spezifische Faktoren'!B184,'ANNEX 2 Spezifische Faktoren'!C185)</f>
        <v>Nah-/Fernkälte 3 (anbieterspezifisch)</v>
      </c>
      <c r="C101" s="314" t="s">
        <v>237</v>
      </c>
      <c r="D101" s="328" t="str">
        <f>IF(ISNUMBER('ANNEX 2 Spezifische Faktoren'!C190),'ANNEX 2 Spezifische Faktoren'!C190,"")</f>
        <v/>
      </c>
      <c r="E101" s="334">
        <f>'ANNEX 2 Spezifische Faktoren'!E186</f>
        <v>0</v>
      </c>
      <c r="F101" s="347" t="s">
        <v>443</v>
      </c>
      <c r="G101" s="330" t="str">
        <f>IF('ANNEX 2 Spezifische Faktoren'!C191="","",'ANNEX 2 Spezifische Faktoren'!C191)</f>
        <v/>
      </c>
      <c r="H101" s="357"/>
      <c r="I101" s="296"/>
    </row>
    <row r="102" spans="1:9" s="32" customFormat="1" ht="12.75" customHeight="1">
      <c r="A102" s="346"/>
      <c r="B102" s="360"/>
      <c r="C102" s="314"/>
      <c r="D102" s="314"/>
      <c r="E102" s="314"/>
      <c r="F102" s="314"/>
      <c r="H102" s="357"/>
      <c r="I102" s="361"/>
    </row>
    <row r="103" spans="1:9" s="32" customFormat="1">
      <c r="I103" s="296"/>
    </row>
    <row r="104" spans="1:9" s="308" customFormat="1">
      <c r="A104" s="307" t="str">
        <f>"C) "&amp;'TEIL 1 Zustandsermittlung'!B155</f>
        <v>C) Nach außerhalb bereitgestellte Endenergie</v>
      </c>
      <c r="I104" s="296"/>
    </row>
    <row r="105" spans="1:9" s="31" customFormat="1">
      <c r="A105" s="322" t="s">
        <v>148</v>
      </c>
      <c r="I105" s="323"/>
    </row>
    <row r="106" spans="1:9" s="32" customFormat="1">
      <c r="I106" s="296"/>
    </row>
    <row r="107" spans="1:9" s="32" customFormat="1">
      <c r="B107" s="32" t="s">
        <v>665</v>
      </c>
      <c r="I107" s="296"/>
    </row>
    <row r="108" spans="1:9" s="32" customFormat="1">
      <c r="I108" s="296"/>
    </row>
    <row r="109" spans="1:9" s="31" customFormat="1">
      <c r="A109" s="322" t="s">
        <v>311</v>
      </c>
      <c r="I109" s="323"/>
    </row>
    <row r="110" spans="1:9" s="32" customFormat="1">
      <c r="I110" s="296"/>
    </row>
    <row r="111" spans="1:9" s="32" customFormat="1">
      <c r="B111" s="32" t="str">
        <f t="shared" ref="B111:D117" si="2">B95</f>
        <v>Nah-/Fernwärme 1 (anbieterspezifisch)</v>
      </c>
      <c r="C111" s="73" t="str">
        <f t="shared" si="2"/>
        <v>1 kWh</v>
      </c>
      <c r="D111" s="362" t="str">
        <f t="shared" si="2"/>
        <v/>
      </c>
      <c r="E111" s="363">
        <f t="shared" ref="E111:E117" si="3">E95</f>
        <v>0</v>
      </c>
      <c r="F111" s="347" t="str">
        <f t="shared" ref="F111:F117" si="4">F95</f>
        <v>Scope 2</v>
      </c>
      <c r="G111" s="330" t="str">
        <f>G95</f>
        <v/>
      </c>
      <c r="H111" s="50"/>
      <c r="I111" s="296"/>
    </row>
    <row r="112" spans="1:9" s="32" customFormat="1">
      <c r="B112" s="32" t="str">
        <f t="shared" si="2"/>
        <v>Nah-/Fernwärme 2 (anbieterspezifisch)</v>
      </c>
      <c r="C112" s="73" t="str">
        <f t="shared" si="2"/>
        <v>1 kWh</v>
      </c>
      <c r="D112" s="362" t="str">
        <f t="shared" si="2"/>
        <v/>
      </c>
      <c r="E112" s="363">
        <f t="shared" si="3"/>
        <v>0</v>
      </c>
      <c r="F112" s="347" t="str">
        <f t="shared" si="4"/>
        <v>Scope 2</v>
      </c>
      <c r="G112" s="330" t="str">
        <f>G96</f>
        <v/>
      </c>
      <c r="H112" s="50"/>
      <c r="I112" s="296"/>
    </row>
    <row r="113" spans="1:9" s="32" customFormat="1">
      <c r="B113" s="32" t="str">
        <f t="shared" si="2"/>
        <v>Nah-/Fernwärme 3 (anbieterspezifisch)</v>
      </c>
      <c r="C113" s="73" t="str">
        <f t="shared" si="2"/>
        <v>1 kWh</v>
      </c>
      <c r="D113" s="362" t="str">
        <f t="shared" si="2"/>
        <v/>
      </c>
      <c r="E113" s="363">
        <f t="shared" si="3"/>
        <v>0</v>
      </c>
      <c r="F113" s="347" t="str">
        <f t="shared" si="4"/>
        <v>Scope 2</v>
      </c>
      <c r="G113" s="330" t="str">
        <f>G97</f>
        <v/>
      </c>
      <c r="H113" s="50"/>
      <c r="I113" s="296"/>
    </row>
    <row r="114" spans="1:9" s="32" customFormat="1">
      <c r="B114" s="32" t="str">
        <f t="shared" si="2"/>
        <v>Wärme-Mix Deutschland (Quelle DGNB, 2018)</v>
      </c>
      <c r="C114" s="73" t="str">
        <f t="shared" si="2"/>
        <v>1 kWh</v>
      </c>
      <c r="D114" s="362"/>
      <c r="E114" s="363">
        <f t="shared" si="3"/>
        <v>0</v>
      </c>
      <c r="F114" s="347">
        <f t="shared" si="4"/>
        <v>0</v>
      </c>
      <c r="G114" s="330"/>
      <c r="H114" s="50"/>
      <c r="I114" s="296"/>
    </row>
    <row r="115" spans="1:9" s="32" customFormat="1">
      <c r="B115" s="32" t="str">
        <f t="shared" si="2"/>
        <v>Nah-/Fernkälte 1 (anbieterspezifisch)</v>
      </c>
      <c r="C115" s="73" t="str">
        <f t="shared" si="2"/>
        <v>1 kWh</v>
      </c>
      <c r="D115" s="362" t="str">
        <f t="shared" si="2"/>
        <v/>
      </c>
      <c r="E115" s="363">
        <f t="shared" si="3"/>
        <v>0</v>
      </c>
      <c r="F115" s="347" t="str">
        <f t="shared" si="4"/>
        <v>Scope 2</v>
      </c>
      <c r="G115" s="330" t="str">
        <f>G99</f>
        <v/>
      </c>
      <c r="H115" s="50"/>
      <c r="I115" s="296"/>
    </row>
    <row r="116" spans="1:9" s="32" customFormat="1">
      <c r="B116" s="32" t="str">
        <f t="shared" si="2"/>
        <v>Nah-/Fernkälte 2 (anbieterspezifisch)</v>
      </c>
      <c r="C116" s="73" t="str">
        <f t="shared" si="2"/>
        <v>1 kWh</v>
      </c>
      <c r="D116" s="362" t="str">
        <f t="shared" si="2"/>
        <v/>
      </c>
      <c r="E116" s="363">
        <f t="shared" si="3"/>
        <v>0</v>
      </c>
      <c r="F116" s="347" t="str">
        <f t="shared" si="4"/>
        <v>Scope 2</v>
      </c>
      <c r="G116" s="330" t="str">
        <f>G100</f>
        <v/>
      </c>
      <c r="H116" s="50"/>
      <c r="I116" s="296"/>
    </row>
    <row r="117" spans="1:9" s="32" customFormat="1">
      <c r="B117" s="32" t="str">
        <f t="shared" si="2"/>
        <v>Nah-/Fernkälte 3 (anbieterspezifisch)</v>
      </c>
      <c r="C117" s="73" t="str">
        <f t="shared" si="2"/>
        <v>1 kWh</v>
      </c>
      <c r="D117" s="362" t="str">
        <f t="shared" si="2"/>
        <v/>
      </c>
      <c r="E117" s="363">
        <f t="shared" si="3"/>
        <v>0</v>
      </c>
      <c r="F117" s="347" t="str">
        <f t="shared" si="4"/>
        <v>Scope 2</v>
      </c>
      <c r="G117" s="330" t="str">
        <f>G101</f>
        <v/>
      </c>
      <c r="H117" s="50"/>
      <c r="I117" s="296"/>
    </row>
    <row r="118" spans="1:9" s="32" customFormat="1">
      <c r="I118" s="296"/>
    </row>
    <row r="119" spans="1:9" s="32" customFormat="1">
      <c r="I119" s="296"/>
    </row>
    <row r="120" spans="1:9" s="364" customFormat="1">
      <c r="A120" s="307" t="s">
        <v>455</v>
      </c>
      <c r="I120" s="323"/>
    </row>
    <row r="121" spans="1:9" s="32" customFormat="1">
      <c r="G121" s="325"/>
      <c r="H121" s="325"/>
      <c r="I121" s="296"/>
    </row>
    <row r="122" spans="1:9" s="32" customFormat="1" ht="15.6">
      <c r="A122" s="304"/>
      <c r="B122" s="75" t="s">
        <v>5</v>
      </c>
      <c r="C122" s="73" t="s">
        <v>6</v>
      </c>
      <c r="D122" s="365">
        <v>9.4</v>
      </c>
      <c r="E122" s="365"/>
      <c r="F122" s="365"/>
      <c r="G122" s="317" t="s">
        <v>262</v>
      </c>
      <c r="H122" s="357"/>
      <c r="I122" s="359"/>
    </row>
    <row r="123" spans="1:9" s="32" customFormat="1">
      <c r="I123" s="296"/>
    </row>
    <row r="124" spans="1:9" s="32" customFormat="1">
      <c r="I124" s="296"/>
    </row>
    <row r="125" spans="1:9" s="32" customFormat="1">
      <c r="I125" s="296"/>
    </row>
    <row r="126" spans="1:9" s="32" customFormat="1">
      <c r="I126" s="296"/>
    </row>
    <row r="127" spans="1:9" s="32" customFormat="1">
      <c r="I127" s="296"/>
    </row>
    <row r="128" spans="1:9" s="32" customFormat="1">
      <c r="I128" s="296"/>
    </row>
    <row r="129" spans="9:9" s="32" customFormat="1">
      <c r="I129" s="296"/>
    </row>
    <row r="130" spans="9:9" s="32" customFormat="1">
      <c r="I130" s="296"/>
    </row>
    <row r="131" spans="9:9" s="32" customFormat="1">
      <c r="I131" s="296"/>
    </row>
    <row r="132" spans="9:9" s="32" customFormat="1">
      <c r="I132" s="296"/>
    </row>
    <row r="133" spans="9:9" s="32" customFormat="1">
      <c r="I133" s="296"/>
    </row>
    <row r="134" spans="9:9" s="32" customFormat="1">
      <c r="I134" s="296"/>
    </row>
    <row r="135" spans="9:9" s="32" customFormat="1">
      <c r="I135" s="296"/>
    </row>
    <row r="136" spans="9:9" s="32" customFormat="1">
      <c r="I136" s="296"/>
    </row>
    <row r="137" spans="9:9" s="32" customFormat="1">
      <c r="I137" s="296"/>
    </row>
    <row r="138" spans="9:9" s="32" customFormat="1">
      <c r="I138" s="296"/>
    </row>
    <row r="139" spans="9:9" s="32" customFormat="1">
      <c r="I139" s="296"/>
    </row>
    <row r="140" spans="9:9" s="32" customFormat="1">
      <c r="I140" s="296"/>
    </row>
    <row r="141" spans="9:9" s="32" customFormat="1">
      <c r="I141" s="296"/>
    </row>
    <row r="142" spans="9:9" s="32" customFormat="1">
      <c r="I142" s="296"/>
    </row>
    <row r="143" spans="9:9" s="32" customFormat="1">
      <c r="I143" s="296"/>
    </row>
    <row r="144" spans="9:9" s="32" customFormat="1">
      <c r="I144" s="296"/>
    </row>
    <row r="145" spans="9:9" s="32" customFormat="1">
      <c r="I145" s="296"/>
    </row>
    <row r="146" spans="9:9" s="32" customFormat="1">
      <c r="I146" s="296"/>
    </row>
    <row r="147" spans="9:9" s="32" customFormat="1">
      <c r="I147" s="296"/>
    </row>
    <row r="148" spans="9:9" s="32" customFormat="1">
      <c r="I148" s="296"/>
    </row>
    <row r="149" spans="9:9" s="32" customFormat="1">
      <c r="I149" s="296"/>
    </row>
    <row r="150" spans="9:9" s="32" customFormat="1">
      <c r="I150" s="296"/>
    </row>
    <row r="151" spans="9:9" s="32" customFormat="1">
      <c r="I151" s="296"/>
    </row>
    <row r="152" spans="9:9" s="32" customFormat="1">
      <c r="I152" s="296"/>
    </row>
    <row r="153" spans="9:9" s="32" customFormat="1">
      <c r="I153" s="296"/>
    </row>
    <row r="154" spans="9:9" s="32" customFormat="1">
      <c r="I154" s="296"/>
    </row>
    <row r="155" spans="9:9" s="32" customFormat="1">
      <c r="I155" s="296"/>
    </row>
    <row r="156" spans="9:9" s="32" customFormat="1">
      <c r="I156" s="296"/>
    </row>
    <row r="157" spans="9:9" s="32" customFormat="1">
      <c r="I157" s="296"/>
    </row>
    <row r="158" spans="9:9" s="32" customFormat="1">
      <c r="I158" s="296"/>
    </row>
    <row r="159" spans="9:9" s="32" customFormat="1">
      <c r="I159" s="296"/>
    </row>
    <row r="160" spans="9:9" s="32" customFormat="1">
      <c r="I160" s="296"/>
    </row>
    <row r="161" spans="9:9" s="32" customFormat="1">
      <c r="I161" s="296"/>
    </row>
    <row r="162" spans="9:9" s="32" customFormat="1">
      <c r="I162" s="296"/>
    </row>
    <row r="163" spans="9:9" s="32" customFormat="1">
      <c r="I163" s="296"/>
    </row>
    <row r="164" spans="9:9" s="32" customFormat="1">
      <c r="I164" s="296"/>
    </row>
    <row r="165" spans="9:9" s="32" customFormat="1">
      <c r="I165" s="296"/>
    </row>
    <row r="166" spans="9:9" s="32" customFormat="1">
      <c r="I166" s="296"/>
    </row>
    <row r="167" spans="9:9" s="32" customFormat="1">
      <c r="I167" s="296"/>
    </row>
    <row r="168" spans="9:9" s="32" customFormat="1">
      <c r="I168" s="296"/>
    </row>
    <row r="169" spans="9:9" s="32" customFormat="1">
      <c r="I169" s="296"/>
    </row>
    <row r="170" spans="9:9" s="32" customFormat="1">
      <c r="I170" s="296"/>
    </row>
    <row r="171" spans="9:9" s="32" customFormat="1">
      <c r="I171" s="296"/>
    </row>
    <row r="172" spans="9:9" s="32" customFormat="1">
      <c r="I172" s="296"/>
    </row>
    <row r="173" spans="9:9" s="32" customFormat="1">
      <c r="I173" s="296"/>
    </row>
    <row r="174" spans="9:9" s="32" customFormat="1">
      <c r="I174" s="296"/>
    </row>
    <row r="175" spans="9:9" s="32" customFormat="1">
      <c r="I175" s="296"/>
    </row>
    <row r="176" spans="9:9" s="32" customFormat="1">
      <c r="I176" s="296"/>
    </row>
    <row r="177" spans="9:9" s="32" customFormat="1">
      <c r="I177" s="296"/>
    </row>
    <row r="178" spans="9:9" s="32" customFormat="1">
      <c r="I178" s="296"/>
    </row>
    <row r="179" spans="9:9" s="32" customFormat="1">
      <c r="I179" s="296"/>
    </row>
    <row r="180" spans="9:9" s="32" customFormat="1">
      <c r="I180" s="296"/>
    </row>
    <row r="181" spans="9:9" s="32" customFormat="1">
      <c r="I181" s="296"/>
    </row>
    <row r="182" spans="9:9" s="32" customFormat="1">
      <c r="I182" s="296"/>
    </row>
    <row r="183" spans="9:9" s="32" customFormat="1">
      <c r="I183" s="296"/>
    </row>
    <row r="184" spans="9:9" s="32" customFormat="1">
      <c r="I184" s="296"/>
    </row>
    <row r="185" spans="9:9" s="32" customFormat="1">
      <c r="I185" s="296"/>
    </row>
    <row r="186" spans="9:9" s="32" customFormat="1">
      <c r="I186" s="296"/>
    </row>
    <row r="187" spans="9:9" s="32" customFormat="1">
      <c r="I187" s="296"/>
    </row>
    <row r="188" spans="9:9" s="32" customFormat="1">
      <c r="I188" s="296"/>
    </row>
    <row r="189" spans="9:9" s="32" customFormat="1">
      <c r="I189" s="296"/>
    </row>
    <row r="190" spans="9:9" s="32" customFormat="1">
      <c r="I190" s="296"/>
    </row>
    <row r="191" spans="9:9" s="32" customFormat="1">
      <c r="I191" s="296"/>
    </row>
    <row r="192" spans="9:9" s="32" customFormat="1">
      <c r="I192" s="296"/>
    </row>
    <row r="193" spans="9:9" s="32" customFormat="1">
      <c r="I193" s="296"/>
    </row>
    <row r="194" spans="9:9" s="32" customFormat="1">
      <c r="I194" s="296"/>
    </row>
    <row r="195" spans="9:9" s="32" customFormat="1">
      <c r="I195" s="296"/>
    </row>
    <row r="196" spans="9:9" s="32" customFormat="1">
      <c r="I196" s="296"/>
    </row>
    <row r="197" spans="9:9" s="32" customFormat="1">
      <c r="I197" s="296"/>
    </row>
    <row r="198" spans="9:9" s="32" customFormat="1">
      <c r="I198" s="296"/>
    </row>
    <row r="199" spans="9:9" s="32" customFormat="1">
      <c r="I199" s="296"/>
    </row>
    <row r="200" spans="9:9" s="32" customFormat="1">
      <c r="I200" s="296"/>
    </row>
    <row r="201" spans="9:9" s="32" customFormat="1">
      <c r="I201" s="296"/>
    </row>
    <row r="202" spans="9:9" s="32" customFormat="1">
      <c r="I202" s="296"/>
    </row>
    <row r="203" spans="9:9" s="32" customFormat="1">
      <c r="I203" s="296"/>
    </row>
    <row r="204" spans="9:9" s="32" customFormat="1">
      <c r="I204" s="296"/>
    </row>
    <row r="205" spans="9:9" s="32" customFormat="1">
      <c r="I205" s="296"/>
    </row>
    <row r="206" spans="9:9" s="32" customFormat="1">
      <c r="I206" s="296"/>
    </row>
    <row r="207" spans="9:9" s="32" customFormat="1">
      <c r="I207" s="296"/>
    </row>
    <row r="208" spans="9:9" s="32" customFormat="1">
      <c r="I208" s="296"/>
    </row>
    <row r="209" spans="9:9" s="32" customFormat="1">
      <c r="I209" s="296"/>
    </row>
    <row r="210" spans="9:9" s="32" customFormat="1">
      <c r="I210" s="296"/>
    </row>
    <row r="211" spans="9:9" s="32" customFormat="1">
      <c r="I211" s="296"/>
    </row>
    <row r="212" spans="9:9" s="32" customFormat="1">
      <c r="I212" s="296"/>
    </row>
    <row r="213" spans="9:9" s="32" customFormat="1">
      <c r="I213" s="296"/>
    </row>
    <row r="214" spans="9:9" s="32" customFormat="1">
      <c r="I214" s="296"/>
    </row>
    <row r="215" spans="9:9" s="32" customFormat="1">
      <c r="I215" s="296"/>
    </row>
    <row r="216" spans="9:9" s="32" customFormat="1">
      <c r="I216" s="296"/>
    </row>
    <row r="217" spans="9:9" s="32" customFormat="1">
      <c r="I217" s="296"/>
    </row>
    <row r="218" spans="9:9" s="32" customFormat="1">
      <c r="I218" s="296"/>
    </row>
    <row r="219" spans="9:9" s="32" customFormat="1">
      <c r="I219" s="296"/>
    </row>
    <row r="220" spans="9:9" s="32" customFormat="1">
      <c r="I220" s="296"/>
    </row>
    <row r="221" spans="9:9" s="32" customFormat="1">
      <c r="I221" s="296"/>
    </row>
    <row r="222" spans="9:9" s="32" customFormat="1">
      <c r="I222" s="296"/>
    </row>
    <row r="223" spans="9:9" s="32" customFormat="1">
      <c r="I223" s="296"/>
    </row>
    <row r="224" spans="9:9" s="32" customFormat="1">
      <c r="I224" s="296"/>
    </row>
    <row r="225" spans="9:9" s="32" customFormat="1">
      <c r="I225" s="296"/>
    </row>
    <row r="226" spans="9:9" s="32" customFormat="1">
      <c r="I226" s="296"/>
    </row>
    <row r="227" spans="9:9" s="32" customFormat="1">
      <c r="I227" s="296"/>
    </row>
  </sheetData>
  <sheetProtection formatColumns="0" formatRows="0"/>
  <mergeCells count="1">
    <mergeCell ref="A4:B4"/>
  </mergeCells>
  <phoneticPr fontId="3" type="noConversion"/>
  <hyperlinks>
    <hyperlink ref="AE88" r:id="rId1" display="http://www.oekobaudat.de/OEKOBAU.DAT/resource/datastocks/0454ab26-f45c-4e24-8260-9e2049738b75/processes/394b2abb-1165-4456-ba50-acbe5964f605?format=html&amp;lang=de" xr:uid="{00000000-0004-0000-0700-000000000000}"/>
    <hyperlink ref="AE127" r:id="rId2" display="https://www.oekobaudat.de/OEKOBAU.DAT/datasetdetail/process.xhtml?uuid=a30e7aac-b4d1-4112-ada3-ba09c4ebc7e7&amp;stock=OBD_2019_III&amp;lang=de" xr:uid="{00000000-0004-0000-0700-000001000000}"/>
    <hyperlink ref="AE89" r:id="rId3" display="http://www.oekobaudat.de/OEKOBAU.DAT/resource/datastocks/0454ab26-f45c-4e24-8260-9e2049738b75/processes/6167bec3-0bc2-425a-9c87-479fa310f8f2?format=html&amp;lang=de" xr:uid="{00000000-0004-0000-0700-000002000000}"/>
    <hyperlink ref="AE129" r:id="rId4" display="https://www.oekobaudat.de/OEKOBAU.DAT/datasetdetail/process.xhtml?uuid=a41fb265-cb84-42ef-9940-f76c475805ce&amp;stock=OBD_2019_III&amp;lang=de" xr:uid="{00000000-0004-0000-0700-000003000000}"/>
    <hyperlink ref="AE128" r:id="rId5" display="https://www.oekobaudat.de/OEKOBAU.DAT/datasetdetail/process.xhtml?uuid=9adc2b1c-99d8-4bb2-944a-1cff285784eb&amp;stock=OBD_2019_III&amp;lang=de" xr:uid="{00000000-0004-0000-0700-000004000000}"/>
    <hyperlink ref="L129" r:id="rId6" display="https://www.oekobaudat.de/OEKOBAU.DAT/datasetdetail/process.xhtml?uuid=9adc2b1c-99d8-4bb2-944a-1cff285784eb&amp;stock=OBD_2019_III&amp;lang=de" xr:uid="{00000000-0004-0000-0700-000005000000}"/>
    <hyperlink ref="L130" r:id="rId7" display="https://www.oekobaudat.de/OEKOBAU.DAT/datasetdetail/process.xhtml?uuid=a41fb265-cb84-42ef-9940-f76c475805ce&amp;stock=OBD_2019_III&amp;lang=de" xr:uid="{00000000-0004-0000-0700-000006000000}"/>
    <hyperlink ref="L92" r:id="rId8" display="http://www.oekobaudat.de/OEKOBAU.DAT/resource/datastocks/0454ab26-f45c-4e24-8260-9e2049738b75/processes/6167bec3-0bc2-425a-9c87-479fa310f8f2?format=html&amp;lang=de" xr:uid="{00000000-0004-0000-0700-000007000000}"/>
    <hyperlink ref="L128" r:id="rId9" display="https://www.oekobaudat.de/OEKOBAU.DAT/datasetdetail/process.xhtml?uuid=a30e7aac-b4d1-4112-ada3-ba09c4ebc7e7&amp;stock=OBD_2019_III&amp;lang=de" xr:uid="{00000000-0004-0000-0700-000008000000}"/>
    <hyperlink ref="H75" r:id="rId10" xr:uid="{00000000-0004-0000-0700-00000A000000}"/>
    <hyperlink ref="H76" r:id="rId11" xr:uid="{00000000-0004-0000-0700-00000B000000}"/>
    <hyperlink ref="L21" r:id="rId12" display="https://www.oekobaudat.de/OEKOBAU.DAT/datasetdetail/process.xhtml?uuid=a41fb265-cb84-42ef-9940-f76c475805ce&amp;stock=OBD_2019_III&amp;lang=de" xr:uid="{00000000-0004-0000-0700-000010000000}"/>
    <hyperlink ref="AE22" r:id="rId13" display="https://www.oekobaudat.de/OEKOBAU.DAT/datasetdetail/process.xhtml?uuid=a30e7aac-b4d1-4112-ada3-ba09c4ebc7e7&amp;stock=OBD_2019_III&amp;lang=de" xr:uid="{00000000-0004-0000-0700-000011000000}"/>
    <hyperlink ref="AE24" r:id="rId14" display="https://www.oekobaudat.de/OEKOBAU.DAT/datasetdetail/process.xhtml?uuid=a41fb265-cb84-42ef-9940-f76c475805ce&amp;stock=OBD_2019_III&amp;lang=de" xr:uid="{00000000-0004-0000-0700-000012000000}"/>
    <hyperlink ref="AE23" r:id="rId15" display="https://www.oekobaudat.de/OEKOBAU.DAT/datasetdetail/process.xhtml?uuid=9adc2b1c-99d8-4bb2-944a-1cff285784eb&amp;stock=OBD_2019_III&amp;lang=de" xr:uid="{00000000-0004-0000-0700-000013000000}"/>
    <hyperlink ref="L24" r:id="rId16" display="https://www.oekobaudat.de/OEKOBAU.DAT/datasetdetail/process.xhtml?uuid=9adc2b1c-99d8-4bb2-944a-1cff285784eb&amp;stock=OBD_2019_III&amp;lang=de" xr:uid="{00000000-0004-0000-0700-000014000000}"/>
    <hyperlink ref="L23" r:id="rId17" display="https://www.oekobaudat.de/OEKOBAU.DAT/datasetdetail/process.xhtml?uuid=a30e7aac-b4d1-4112-ada3-ba09c4ebc7e7&amp;stock=OBD_2019_III&amp;lang=de" xr:uid="{00000000-0004-0000-0700-000015000000}"/>
    <hyperlink ref="AE106" r:id="rId18" display="https://www.oekobaudat.de/OEKOBAU.DAT/datasetdetail/process.xhtml?uuid=a30e7aac-b4d1-4112-ada3-ba09c4ebc7e7&amp;stock=OBD_2019_III&amp;lang=de" xr:uid="{00000000-0004-0000-0700-000016000000}"/>
    <hyperlink ref="AE108" r:id="rId19" display="https://www.oekobaudat.de/OEKOBAU.DAT/datasetdetail/process.xhtml?uuid=a41fb265-cb84-42ef-9940-f76c475805ce&amp;stock=OBD_2019_III&amp;lang=de" xr:uid="{00000000-0004-0000-0700-000017000000}"/>
    <hyperlink ref="AE107" r:id="rId20" display="https://www.oekobaudat.de/OEKOBAU.DAT/datasetdetail/process.xhtml?uuid=9adc2b1c-99d8-4bb2-944a-1cff285784eb&amp;stock=OBD_2019_III&amp;lang=de" xr:uid="{00000000-0004-0000-0700-000018000000}"/>
    <hyperlink ref="L108" r:id="rId21" display="https://www.oekobaudat.de/OEKOBAU.DAT/datasetdetail/process.xhtml?uuid=9adc2b1c-99d8-4bb2-944a-1cff285784eb&amp;stock=OBD_2019_III&amp;lang=de" xr:uid="{00000000-0004-0000-0700-000019000000}"/>
    <hyperlink ref="L107" r:id="rId22" display="https://www.oekobaudat.de/OEKOBAU.DAT/datasetdetail/process.xhtml?uuid=a30e7aac-b4d1-4112-ada3-ba09c4ebc7e7&amp;stock=OBD_2019_III&amp;lang=de" xr:uid="{00000000-0004-0000-0700-00001A000000}"/>
  </hyperlinks>
  <pageMargins left="0.7" right="0.7" top="0.78740157499999996" bottom="0.78740157499999996" header="0.3" footer="0.3"/>
  <pageSetup paperSize="9" scale="29" orientation="landscape" r:id="rId23"/>
  <legacyDrawing r:id="rId2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91"/>
  <sheetViews>
    <sheetView view="pageBreakPreview" zoomScaleNormal="100" zoomScaleSheetLayoutView="100" workbookViewId="0"/>
  </sheetViews>
  <sheetFormatPr baseColWidth="10" defaultColWidth="11.44140625" defaultRowHeight="13.2"/>
  <cols>
    <col min="1" max="1" width="11.44140625" style="32"/>
    <col min="2" max="3" width="14.6640625" style="32" customWidth="1"/>
    <col min="4" max="4" width="9" style="32" customWidth="1"/>
    <col min="5" max="5" width="28.33203125" style="32" customWidth="1"/>
    <col min="6" max="16384" width="11.44140625" style="32"/>
  </cols>
  <sheetData>
    <row r="2" spans="1:6" s="45" customFormat="1" ht="20.100000000000001" customHeight="1">
      <c r="A2" s="44" t="s">
        <v>265</v>
      </c>
    </row>
    <row r="4" spans="1:6" ht="12.75" customHeight="1">
      <c r="B4" s="755" t="s">
        <v>482</v>
      </c>
      <c r="C4" s="755"/>
      <c r="D4" s="755"/>
      <c r="E4" s="755"/>
      <c r="F4" s="755"/>
    </row>
    <row r="5" spans="1:6">
      <c r="B5" s="755"/>
      <c r="C5" s="755"/>
      <c r="D5" s="755"/>
      <c r="E5" s="755"/>
      <c r="F5" s="755"/>
    </row>
    <row r="7" spans="1:6">
      <c r="B7" s="366" t="s">
        <v>121</v>
      </c>
    </row>
    <row r="8" spans="1:6">
      <c r="B8" s="366" t="s">
        <v>122</v>
      </c>
    </row>
    <row r="9" spans="1:6">
      <c r="B9" s="366" t="s">
        <v>128</v>
      </c>
    </row>
    <row r="10" spans="1:6">
      <c r="B10" s="366" t="s">
        <v>123</v>
      </c>
    </row>
    <row r="11" spans="1:6">
      <c r="B11" s="366" t="s">
        <v>127</v>
      </c>
    </row>
    <row r="13" spans="1:6" s="31" customFormat="1">
      <c r="A13" s="310" t="s">
        <v>121</v>
      </c>
    </row>
    <row r="15" spans="1:6" ht="78.75" customHeight="1">
      <c r="B15" s="756" t="s">
        <v>481</v>
      </c>
      <c r="C15" s="756"/>
      <c r="D15" s="756"/>
      <c r="E15" s="756"/>
      <c r="F15" s="756"/>
    </row>
    <row r="17" spans="2:6">
      <c r="B17" s="70" t="s">
        <v>113</v>
      </c>
    </row>
    <row r="18" spans="2:6" ht="15.9" customHeight="1">
      <c r="B18" s="57" t="s">
        <v>393</v>
      </c>
      <c r="C18" s="754"/>
      <c r="D18" s="754"/>
      <c r="E18" s="754"/>
      <c r="F18" s="48" t="s">
        <v>394</v>
      </c>
    </row>
    <row r="19" spans="2:6">
      <c r="B19" s="367" t="s">
        <v>110</v>
      </c>
      <c r="C19" s="754"/>
      <c r="D19" s="754"/>
      <c r="E19" s="754"/>
    </row>
    <row r="20" spans="2:6" ht="12.75" customHeight="1">
      <c r="B20" s="367" t="s">
        <v>395</v>
      </c>
      <c r="C20" s="754"/>
      <c r="D20" s="754"/>
      <c r="E20" s="754"/>
    </row>
    <row r="21" spans="2:6">
      <c r="B21" s="367" t="s">
        <v>116</v>
      </c>
      <c r="C21" s="754"/>
      <c r="D21" s="754"/>
      <c r="E21" s="754"/>
    </row>
    <row r="22" spans="2:6">
      <c r="B22" s="368"/>
      <c r="C22" s="368"/>
      <c r="D22" s="368"/>
      <c r="E22" s="368"/>
      <c r="F22" s="368"/>
    </row>
    <row r="23" spans="2:6">
      <c r="B23" s="369" t="s">
        <v>267</v>
      </c>
    </row>
    <row r="24" spans="2:6" ht="15.6">
      <c r="B24" s="367" t="s">
        <v>120</v>
      </c>
      <c r="C24" s="749"/>
      <c r="D24" s="749"/>
      <c r="E24" s="750"/>
      <c r="F24" s="370" t="s">
        <v>38</v>
      </c>
    </row>
    <row r="25" spans="2:6" ht="15" customHeight="1">
      <c r="B25" s="57" t="s">
        <v>354</v>
      </c>
      <c r="C25" s="751"/>
      <c r="D25" s="751"/>
      <c r="E25" s="751"/>
      <c r="F25" s="48" t="s">
        <v>239</v>
      </c>
    </row>
    <row r="26" spans="2:6" ht="12.75" customHeight="1">
      <c r="B26" s="368"/>
      <c r="C26" s="368"/>
      <c r="D26" s="368"/>
      <c r="E26" s="368"/>
      <c r="F26" s="368"/>
    </row>
    <row r="27" spans="2:6" ht="13.8" thickBot="1">
      <c r="B27" s="32" t="s">
        <v>104</v>
      </c>
    </row>
    <row r="28" spans="2:6">
      <c r="B28" s="759" t="s">
        <v>9</v>
      </c>
      <c r="C28" s="760"/>
      <c r="D28" s="91" t="s">
        <v>34</v>
      </c>
      <c r="E28" s="378"/>
    </row>
    <row r="29" spans="2:6">
      <c r="B29" s="761" t="s">
        <v>10</v>
      </c>
      <c r="C29" s="753"/>
      <c r="D29" s="142" t="s">
        <v>34</v>
      </c>
      <c r="E29" s="379"/>
    </row>
    <row r="30" spans="2:6">
      <c r="B30" s="761" t="s">
        <v>11</v>
      </c>
      <c r="C30" s="753"/>
      <c r="D30" s="142" t="s">
        <v>34</v>
      </c>
      <c r="E30" s="379"/>
    </row>
    <row r="31" spans="2:6">
      <c r="B31" s="757" t="s">
        <v>12</v>
      </c>
      <c r="C31" s="758"/>
      <c r="D31" s="142" t="s">
        <v>34</v>
      </c>
      <c r="E31" s="379"/>
    </row>
    <row r="32" spans="2:6" ht="13.8" thickBot="1">
      <c r="B32" s="757" t="s">
        <v>13</v>
      </c>
      <c r="C32" s="758"/>
      <c r="D32" s="142" t="s">
        <v>34</v>
      </c>
      <c r="E32" s="379"/>
    </row>
    <row r="33" spans="2:6" ht="18.75" customHeight="1" thickBot="1">
      <c r="B33" s="80" t="s">
        <v>33</v>
      </c>
      <c r="C33" s="81"/>
      <c r="D33" s="371" t="s">
        <v>38</v>
      </c>
      <c r="E33" s="372" t="str">
        <f>IF(SUM(E28:E32)=1,(E28*'ANNEX 1 Emissionsfaktoren'!$D$77+E29*'ANNEX 1 Emissionsfaktoren'!$D$78+E30*'ANNEX 1 Emissionsfaktoren'!$D$79+E31*'ANNEX 1 Emissionsfaktoren'!$D$75+E32*'ANNEX 1 Emissionsfaktoren'!$D$76),"Eingabe ungleich 100%")</f>
        <v>Eingabe ungleich 100%</v>
      </c>
    </row>
    <row r="34" spans="2:6" ht="12.75" customHeight="1">
      <c r="B34" s="156"/>
      <c r="C34" s="156"/>
      <c r="D34" s="160"/>
      <c r="E34" s="160"/>
    </row>
    <row r="35" spans="2:6" ht="12.75" customHeight="1"/>
    <row r="36" spans="2:6">
      <c r="B36" s="70" t="s">
        <v>114</v>
      </c>
    </row>
    <row r="37" spans="2:6" ht="15.9" customHeight="1">
      <c r="B37" s="57" t="s">
        <v>393</v>
      </c>
      <c r="C37" s="754"/>
      <c r="D37" s="754"/>
      <c r="E37" s="754"/>
      <c r="F37" s="48" t="s">
        <v>394</v>
      </c>
    </row>
    <row r="38" spans="2:6">
      <c r="B38" s="367" t="s">
        <v>110</v>
      </c>
      <c r="C38" s="754"/>
      <c r="D38" s="754"/>
      <c r="E38" s="754"/>
    </row>
    <row r="39" spans="2:6">
      <c r="B39" s="367" t="s">
        <v>395</v>
      </c>
      <c r="C39" s="754"/>
      <c r="D39" s="754"/>
      <c r="E39" s="754"/>
    </row>
    <row r="40" spans="2:6">
      <c r="B40" s="367" t="s">
        <v>116</v>
      </c>
      <c r="C40" s="754"/>
      <c r="D40" s="754"/>
      <c r="E40" s="754"/>
    </row>
    <row r="41" spans="2:6">
      <c r="B41" s="368"/>
      <c r="C41" s="368"/>
      <c r="D41" s="368"/>
      <c r="E41" s="368"/>
      <c r="F41" s="368"/>
    </row>
    <row r="42" spans="2:6">
      <c r="B42" s="369" t="s">
        <v>267</v>
      </c>
    </row>
    <row r="43" spans="2:6" ht="15.6">
      <c r="B43" s="367" t="s">
        <v>120</v>
      </c>
      <c r="C43" s="749"/>
      <c r="D43" s="749"/>
      <c r="E43" s="750"/>
      <c r="F43" s="370" t="s">
        <v>38</v>
      </c>
    </row>
    <row r="44" spans="2:6" ht="15" customHeight="1">
      <c r="B44" s="57" t="s">
        <v>354</v>
      </c>
      <c r="C44" s="751"/>
      <c r="D44" s="751"/>
      <c r="E44" s="751"/>
      <c r="F44" s="48" t="s">
        <v>239</v>
      </c>
    </row>
    <row r="45" spans="2:6" ht="12.75" customHeight="1">
      <c r="B45" s="368"/>
      <c r="C45" s="368"/>
      <c r="D45" s="368"/>
      <c r="E45" s="368"/>
      <c r="F45" s="368"/>
    </row>
    <row r="46" spans="2:6" ht="13.8" thickBot="1">
      <c r="B46" s="32" t="s">
        <v>104</v>
      </c>
    </row>
    <row r="47" spans="2:6">
      <c r="B47" s="759" t="s">
        <v>9</v>
      </c>
      <c r="C47" s="760"/>
      <c r="D47" s="91" t="s">
        <v>34</v>
      </c>
      <c r="E47" s="378"/>
    </row>
    <row r="48" spans="2:6">
      <c r="B48" s="761" t="s">
        <v>10</v>
      </c>
      <c r="C48" s="753"/>
      <c r="D48" s="142" t="s">
        <v>34</v>
      </c>
      <c r="E48" s="379"/>
    </row>
    <row r="49" spans="2:6">
      <c r="B49" s="761" t="s">
        <v>11</v>
      </c>
      <c r="C49" s="753"/>
      <c r="D49" s="142" t="s">
        <v>34</v>
      </c>
      <c r="E49" s="379"/>
    </row>
    <row r="50" spans="2:6">
      <c r="B50" s="757" t="s">
        <v>12</v>
      </c>
      <c r="C50" s="758"/>
      <c r="D50" s="142" t="s">
        <v>34</v>
      </c>
      <c r="E50" s="379"/>
    </row>
    <row r="51" spans="2:6" ht="13.8" thickBot="1">
      <c r="B51" s="757" t="s">
        <v>13</v>
      </c>
      <c r="C51" s="758"/>
      <c r="D51" s="142" t="s">
        <v>34</v>
      </c>
      <c r="E51" s="379"/>
    </row>
    <row r="52" spans="2:6" ht="18.75" customHeight="1" thickBot="1">
      <c r="B52" s="80" t="s">
        <v>33</v>
      </c>
      <c r="C52" s="81"/>
      <c r="D52" s="371" t="s">
        <v>38</v>
      </c>
      <c r="E52" s="372" t="str">
        <f>IF(SUM(E47:E51)=1,(E47*'ANNEX 1 Emissionsfaktoren'!$D$77+E48*'ANNEX 1 Emissionsfaktoren'!$D$78+E49*'ANNEX 1 Emissionsfaktoren'!$D$79+E50*'ANNEX 1 Emissionsfaktoren'!$D$75+E51*'ANNEX 1 Emissionsfaktoren'!$D$76),"Eingabe ungleich 100%")</f>
        <v>Eingabe ungleich 100%</v>
      </c>
    </row>
    <row r="53" spans="2:6" ht="12.75" customHeight="1">
      <c r="B53" s="156"/>
      <c r="C53" s="156"/>
      <c r="D53" s="160"/>
      <c r="E53" s="160"/>
    </row>
    <row r="54" spans="2:6" ht="12.75" customHeight="1"/>
    <row r="55" spans="2:6">
      <c r="B55" s="70" t="s">
        <v>115</v>
      </c>
    </row>
    <row r="56" spans="2:6" ht="15.9" customHeight="1">
      <c r="B56" s="57" t="s">
        <v>393</v>
      </c>
      <c r="C56" s="754"/>
      <c r="D56" s="754"/>
      <c r="E56" s="754"/>
      <c r="F56" s="48" t="s">
        <v>394</v>
      </c>
    </row>
    <row r="57" spans="2:6">
      <c r="B57" s="367" t="s">
        <v>110</v>
      </c>
      <c r="C57" s="754"/>
      <c r="D57" s="754"/>
      <c r="E57" s="754"/>
    </row>
    <row r="58" spans="2:6">
      <c r="B58" s="367" t="s">
        <v>395</v>
      </c>
      <c r="C58" s="754"/>
      <c r="D58" s="754"/>
      <c r="E58" s="754"/>
    </row>
    <row r="59" spans="2:6">
      <c r="B59" s="367" t="s">
        <v>116</v>
      </c>
      <c r="C59" s="754"/>
      <c r="D59" s="754"/>
      <c r="E59" s="754"/>
    </row>
    <row r="60" spans="2:6">
      <c r="B60" s="368"/>
      <c r="C60" s="368"/>
      <c r="D60" s="368"/>
      <c r="E60" s="368"/>
      <c r="F60" s="368"/>
    </row>
    <row r="61" spans="2:6">
      <c r="B61" s="369" t="s">
        <v>267</v>
      </c>
    </row>
    <row r="62" spans="2:6" ht="15.6">
      <c r="B62" s="367" t="s">
        <v>120</v>
      </c>
      <c r="C62" s="749"/>
      <c r="D62" s="749"/>
      <c r="E62" s="750"/>
      <c r="F62" s="370" t="s">
        <v>38</v>
      </c>
    </row>
    <row r="63" spans="2:6" ht="15" customHeight="1">
      <c r="B63" s="57" t="s">
        <v>354</v>
      </c>
      <c r="C63" s="751"/>
      <c r="D63" s="751"/>
      <c r="E63" s="751"/>
      <c r="F63" s="48" t="s">
        <v>239</v>
      </c>
    </row>
    <row r="64" spans="2:6" ht="12.75" customHeight="1">
      <c r="B64" s="368"/>
      <c r="C64" s="368"/>
      <c r="D64" s="368"/>
      <c r="E64" s="368"/>
      <c r="F64" s="368"/>
    </row>
    <row r="65" spans="1:6" ht="13.8" thickBot="1">
      <c r="B65" s="32" t="s">
        <v>104</v>
      </c>
    </row>
    <row r="66" spans="1:6">
      <c r="B66" s="759" t="s">
        <v>9</v>
      </c>
      <c r="C66" s="760"/>
      <c r="D66" s="91" t="s">
        <v>34</v>
      </c>
      <c r="E66" s="378"/>
    </row>
    <row r="67" spans="1:6">
      <c r="B67" s="761" t="s">
        <v>10</v>
      </c>
      <c r="C67" s="753"/>
      <c r="D67" s="142" t="s">
        <v>34</v>
      </c>
      <c r="E67" s="379"/>
    </row>
    <row r="68" spans="1:6">
      <c r="B68" s="761" t="s">
        <v>11</v>
      </c>
      <c r="C68" s="753"/>
      <c r="D68" s="142" t="s">
        <v>34</v>
      </c>
      <c r="E68" s="379"/>
    </row>
    <row r="69" spans="1:6">
      <c r="B69" s="757" t="s">
        <v>12</v>
      </c>
      <c r="C69" s="758"/>
      <c r="D69" s="142" t="s">
        <v>34</v>
      </c>
      <c r="E69" s="379"/>
    </row>
    <row r="70" spans="1:6" ht="13.8" thickBot="1">
      <c r="B70" s="757" t="s">
        <v>13</v>
      </c>
      <c r="C70" s="758"/>
      <c r="D70" s="142" t="s">
        <v>34</v>
      </c>
      <c r="E70" s="379"/>
    </row>
    <row r="71" spans="1:6" ht="18.75" customHeight="1" thickBot="1">
      <c r="B71" s="80" t="s">
        <v>33</v>
      </c>
      <c r="C71" s="81"/>
      <c r="D71" s="371" t="s">
        <v>38</v>
      </c>
      <c r="E71" s="372" t="str">
        <f>IF(SUM(E66:E70)=1,(E66*'ANNEX 1 Emissionsfaktoren'!$D$77+E67*'ANNEX 1 Emissionsfaktoren'!$D$78+E68*'ANNEX 1 Emissionsfaktoren'!$D$79+E69*'ANNEX 1 Emissionsfaktoren'!$D$75+E70*'ANNEX 1 Emissionsfaktoren'!$D$76),"Eingabe ungleich 100%")</f>
        <v>Eingabe ungleich 100%</v>
      </c>
    </row>
    <row r="74" spans="1:6" s="310" customFormat="1">
      <c r="A74" s="310" t="s">
        <v>122</v>
      </c>
    </row>
    <row r="76" spans="1:6">
      <c r="B76" s="70" t="s">
        <v>117</v>
      </c>
    </row>
    <row r="77" spans="1:6" ht="15.9" customHeight="1">
      <c r="B77" s="373" t="s">
        <v>393</v>
      </c>
      <c r="C77" s="754"/>
      <c r="D77" s="754"/>
      <c r="E77" s="754"/>
      <c r="F77" s="48" t="s">
        <v>396</v>
      </c>
    </row>
    <row r="78" spans="1:6">
      <c r="B78" s="752" t="s">
        <v>441</v>
      </c>
      <c r="C78" s="753"/>
      <c r="D78" s="142"/>
      <c r="E78" s="380"/>
      <c r="F78" s="48" t="s">
        <v>34</v>
      </c>
    </row>
    <row r="79" spans="1:6">
      <c r="B79" s="374" t="s">
        <v>110</v>
      </c>
      <c r="C79" s="754"/>
      <c r="D79" s="754"/>
      <c r="E79" s="754"/>
    </row>
    <row r="80" spans="1:6">
      <c r="B80" s="374" t="s">
        <v>116</v>
      </c>
      <c r="C80" s="754"/>
      <c r="D80" s="754"/>
      <c r="E80" s="754"/>
    </row>
    <row r="81" spans="2:6">
      <c r="B81" s="375" t="s">
        <v>267</v>
      </c>
    </row>
    <row r="82" spans="2:6" ht="15.6">
      <c r="B82" s="374" t="s">
        <v>120</v>
      </c>
      <c r="C82" s="749"/>
      <c r="D82" s="749"/>
      <c r="E82" s="750"/>
      <c r="F82" s="370" t="s">
        <v>38</v>
      </c>
    </row>
    <row r="83" spans="2:6" ht="15" customHeight="1">
      <c r="B83" s="373" t="s">
        <v>354</v>
      </c>
      <c r="C83" s="751"/>
      <c r="D83" s="751"/>
      <c r="E83" s="751"/>
      <c r="F83" s="48" t="s">
        <v>239</v>
      </c>
    </row>
    <row r="85" spans="2:6">
      <c r="B85" s="70" t="s">
        <v>118</v>
      </c>
    </row>
    <row r="86" spans="2:6" ht="15.9" customHeight="1">
      <c r="B86" s="373" t="s">
        <v>393</v>
      </c>
      <c r="C86" s="754"/>
      <c r="D86" s="754"/>
      <c r="E86" s="754"/>
      <c r="F86" s="48" t="s">
        <v>396</v>
      </c>
    </row>
    <row r="87" spans="2:6">
      <c r="B87" s="752" t="s">
        <v>441</v>
      </c>
      <c r="C87" s="753"/>
      <c r="D87" s="142"/>
      <c r="E87" s="380"/>
      <c r="F87" s="48" t="s">
        <v>34</v>
      </c>
    </row>
    <row r="88" spans="2:6">
      <c r="B88" s="374" t="s">
        <v>110</v>
      </c>
      <c r="C88" s="754"/>
      <c r="D88" s="754"/>
      <c r="E88" s="754"/>
    </row>
    <row r="89" spans="2:6">
      <c r="B89" s="374" t="s">
        <v>116</v>
      </c>
      <c r="C89" s="754"/>
      <c r="D89" s="754"/>
      <c r="E89" s="754"/>
    </row>
    <row r="90" spans="2:6">
      <c r="B90" s="375" t="s">
        <v>267</v>
      </c>
    </row>
    <row r="91" spans="2:6" ht="15.6">
      <c r="B91" s="374" t="s">
        <v>120</v>
      </c>
      <c r="C91" s="749"/>
      <c r="D91" s="749"/>
      <c r="E91" s="750"/>
      <c r="F91" s="370" t="s">
        <v>38</v>
      </c>
    </row>
    <row r="92" spans="2:6" ht="15" customHeight="1">
      <c r="B92" s="373" t="s">
        <v>354</v>
      </c>
      <c r="C92" s="751"/>
      <c r="D92" s="751"/>
      <c r="E92" s="751"/>
      <c r="F92" s="48" t="s">
        <v>239</v>
      </c>
    </row>
    <row r="93" spans="2:6">
      <c r="B93" s="295"/>
    </row>
    <row r="94" spans="2:6">
      <c r="B94" s="376" t="s">
        <v>119</v>
      </c>
    </row>
    <row r="95" spans="2:6" ht="15.9" customHeight="1">
      <c r="B95" s="373" t="s">
        <v>393</v>
      </c>
      <c r="C95" s="754"/>
      <c r="D95" s="754"/>
      <c r="E95" s="754"/>
      <c r="F95" s="48" t="s">
        <v>396</v>
      </c>
    </row>
    <row r="96" spans="2:6">
      <c r="B96" s="752" t="s">
        <v>441</v>
      </c>
      <c r="C96" s="753"/>
      <c r="D96" s="142"/>
      <c r="E96" s="380"/>
      <c r="F96" s="48" t="s">
        <v>34</v>
      </c>
    </row>
    <row r="97" spans="1:6">
      <c r="B97" s="374" t="s">
        <v>110</v>
      </c>
      <c r="C97" s="754"/>
      <c r="D97" s="754"/>
      <c r="E97" s="754"/>
    </row>
    <row r="98" spans="1:6">
      <c r="B98" s="374" t="s">
        <v>116</v>
      </c>
      <c r="C98" s="754"/>
      <c r="D98" s="754"/>
      <c r="E98" s="754"/>
    </row>
    <row r="99" spans="1:6">
      <c r="B99" s="375" t="s">
        <v>267</v>
      </c>
    </row>
    <row r="100" spans="1:6" ht="15.6">
      <c r="B100" s="374" t="s">
        <v>120</v>
      </c>
      <c r="C100" s="749"/>
      <c r="D100" s="749"/>
      <c r="E100" s="750"/>
      <c r="F100" s="370" t="s">
        <v>38</v>
      </c>
    </row>
    <row r="101" spans="1:6" ht="15" customHeight="1">
      <c r="B101" s="373" t="s">
        <v>354</v>
      </c>
      <c r="C101" s="751"/>
      <c r="D101" s="751"/>
      <c r="E101" s="751"/>
      <c r="F101" s="48" t="s">
        <v>239</v>
      </c>
    </row>
    <row r="104" spans="1:6" s="310" customFormat="1">
      <c r="A104" s="310" t="s">
        <v>128</v>
      </c>
    </row>
    <row r="106" spans="1:6">
      <c r="B106" s="70" t="s">
        <v>129</v>
      </c>
    </row>
    <row r="107" spans="1:6" ht="15.9" customHeight="1">
      <c r="B107" s="57" t="s">
        <v>393</v>
      </c>
      <c r="C107" s="754"/>
      <c r="D107" s="754"/>
      <c r="E107" s="754"/>
      <c r="F107" s="48" t="s">
        <v>397</v>
      </c>
    </row>
    <row r="108" spans="1:6">
      <c r="B108" s="752" t="s">
        <v>441</v>
      </c>
      <c r="C108" s="753"/>
      <c r="D108" s="142"/>
      <c r="E108" s="380"/>
      <c r="F108" s="48" t="s">
        <v>34</v>
      </c>
    </row>
    <row r="109" spans="1:6">
      <c r="B109" s="367" t="s">
        <v>110</v>
      </c>
      <c r="C109" s="754"/>
      <c r="D109" s="754"/>
      <c r="E109" s="754"/>
    </row>
    <row r="110" spans="1:6">
      <c r="B110" s="367" t="s">
        <v>116</v>
      </c>
      <c r="C110" s="754"/>
      <c r="D110" s="754"/>
      <c r="E110" s="754"/>
    </row>
    <row r="111" spans="1:6">
      <c r="B111" s="369" t="s">
        <v>267</v>
      </c>
    </row>
    <row r="112" spans="1:6" ht="15.6">
      <c r="B112" s="367" t="s">
        <v>120</v>
      </c>
      <c r="C112" s="749"/>
      <c r="D112" s="749"/>
      <c r="E112" s="750"/>
      <c r="F112" s="370" t="s">
        <v>38</v>
      </c>
    </row>
    <row r="113" spans="2:6" ht="15" customHeight="1">
      <c r="B113" s="57" t="s">
        <v>354</v>
      </c>
      <c r="C113" s="751"/>
      <c r="D113" s="751"/>
      <c r="E113" s="751"/>
      <c r="F113" s="48" t="s">
        <v>239</v>
      </c>
    </row>
    <row r="114" spans="2:6">
      <c r="B114" s="325"/>
    </row>
    <row r="115" spans="2:6">
      <c r="B115" s="377" t="s">
        <v>130</v>
      </c>
    </row>
    <row r="116" spans="2:6" ht="15.9" customHeight="1">
      <c r="B116" s="57" t="s">
        <v>393</v>
      </c>
      <c r="C116" s="754"/>
      <c r="D116" s="754"/>
      <c r="E116" s="754"/>
      <c r="F116" s="48" t="s">
        <v>397</v>
      </c>
    </row>
    <row r="117" spans="2:6">
      <c r="B117" s="752" t="s">
        <v>441</v>
      </c>
      <c r="C117" s="753"/>
      <c r="D117" s="142"/>
      <c r="E117" s="380"/>
      <c r="F117" s="48" t="s">
        <v>34</v>
      </c>
    </row>
    <row r="118" spans="2:6">
      <c r="B118" s="367" t="s">
        <v>110</v>
      </c>
      <c r="C118" s="754"/>
      <c r="D118" s="754"/>
      <c r="E118" s="754"/>
    </row>
    <row r="119" spans="2:6">
      <c r="B119" s="367" t="s">
        <v>116</v>
      </c>
      <c r="C119" s="754"/>
      <c r="D119" s="754"/>
      <c r="E119" s="754"/>
    </row>
    <row r="120" spans="2:6">
      <c r="B120" s="369" t="s">
        <v>267</v>
      </c>
    </row>
    <row r="121" spans="2:6" ht="15.6">
      <c r="B121" s="367" t="s">
        <v>120</v>
      </c>
      <c r="C121" s="749"/>
      <c r="D121" s="749"/>
      <c r="E121" s="750"/>
      <c r="F121" s="370" t="s">
        <v>38</v>
      </c>
    </row>
    <row r="122" spans="2:6" ht="15" customHeight="1">
      <c r="B122" s="57" t="s">
        <v>354</v>
      </c>
      <c r="C122" s="751"/>
      <c r="D122" s="751"/>
      <c r="E122" s="751"/>
      <c r="F122" s="48" t="s">
        <v>239</v>
      </c>
    </row>
    <row r="123" spans="2:6">
      <c r="B123" s="325"/>
    </row>
    <row r="124" spans="2:6">
      <c r="B124" s="377" t="s">
        <v>131</v>
      </c>
    </row>
    <row r="125" spans="2:6" ht="15.9" customHeight="1">
      <c r="B125" s="57" t="s">
        <v>393</v>
      </c>
      <c r="C125" s="754"/>
      <c r="D125" s="754"/>
      <c r="E125" s="754"/>
      <c r="F125" s="48" t="s">
        <v>397</v>
      </c>
    </row>
    <row r="126" spans="2:6">
      <c r="B126" s="752" t="s">
        <v>441</v>
      </c>
      <c r="C126" s="753"/>
      <c r="D126" s="142"/>
      <c r="E126" s="380"/>
      <c r="F126" s="48" t="s">
        <v>34</v>
      </c>
    </row>
    <row r="127" spans="2:6">
      <c r="B127" s="367" t="s">
        <v>110</v>
      </c>
      <c r="C127" s="754"/>
      <c r="D127" s="754"/>
      <c r="E127" s="754"/>
    </row>
    <row r="128" spans="2:6">
      <c r="B128" s="367" t="s">
        <v>116</v>
      </c>
      <c r="C128" s="754"/>
      <c r="D128" s="754"/>
      <c r="E128" s="754"/>
    </row>
    <row r="129" spans="1:6">
      <c r="B129" s="369" t="s">
        <v>267</v>
      </c>
    </row>
    <row r="130" spans="1:6" ht="15.6">
      <c r="B130" s="367" t="s">
        <v>120</v>
      </c>
      <c r="C130" s="749"/>
      <c r="D130" s="749"/>
      <c r="E130" s="750"/>
      <c r="F130" s="370" t="s">
        <v>38</v>
      </c>
    </row>
    <row r="131" spans="1:6" ht="15" customHeight="1">
      <c r="B131" s="57" t="s">
        <v>354</v>
      </c>
      <c r="C131" s="751"/>
      <c r="D131" s="751"/>
      <c r="E131" s="751"/>
      <c r="F131" s="48" t="s">
        <v>239</v>
      </c>
    </row>
    <row r="134" spans="1:6" s="310" customFormat="1">
      <c r="A134" s="310" t="s">
        <v>123</v>
      </c>
    </row>
    <row r="136" spans="1:6">
      <c r="B136" s="70" t="s">
        <v>124</v>
      </c>
    </row>
    <row r="137" spans="1:6" ht="15.9" customHeight="1">
      <c r="B137" s="57" t="s">
        <v>393</v>
      </c>
      <c r="C137" s="754"/>
      <c r="D137" s="754"/>
      <c r="E137" s="754"/>
      <c r="F137" s="48" t="s">
        <v>399</v>
      </c>
    </row>
    <row r="138" spans="1:6">
      <c r="B138" s="752" t="s">
        <v>441</v>
      </c>
      <c r="C138" s="753"/>
      <c r="D138" s="142"/>
      <c r="E138" s="380"/>
      <c r="F138" s="48" t="s">
        <v>34</v>
      </c>
    </row>
    <row r="139" spans="1:6">
      <c r="B139" s="367" t="s">
        <v>110</v>
      </c>
      <c r="C139" s="754"/>
      <c r="D139" s="754"/>
      <c r="E139" s="754"/>
    </row>
    <row r="140" spans="1:6">
      <c r="B140" s="367" t="s">
        <v>116</v>
      </c>
      <c r="C140" s="754"/>
      <c r="D140" s="754"/>
      <c r="E140" s="754"/>
    </row>
    <row r="141" spans="1:6">
      <c r="B141" s="369" t="s">
        <v>267</v>
      </c>
    </row>
    <row r="142" spans="1:6" ht="15.6">
      <c r="B142" s="367" t="s">
        <v>120</v>
      </c>
      <c r="C142" s="749"/>
      <c r="D142" s="749"/>
      <c r="E142" s="750"/>
      <c r="F142" s="370" t="s">
        <v>38</v>
      </c>
    </row>
    <row r="143" spans="1:6" ht="15" customHeight="1">
      <c r="B143" s="57" t="s">
        <v>354</v>
      </c>
      <c r="C143" s="751"/>
      <c r="D143" s="751"/>
      <c r="E143" s="751"/>
      <c r="F143" s="48" t="s">
        <v>239</v>
      </c>
    </row>
    <row r="144" spans="1:6">
      <c r="B144" s="325"/>
    </row>
    <row r="145" spans="2:6">
      <c r="B145" s="377" t="s">
        <v>125</v>
      </c>
    </row>
    <row r="146" spans="2:6" ht="15.9" customHeight="1">
      <c r="B146" s="57" t="s">
        <v>393</v>
      </c>
      <c r="C146" s="754"/>
      <c r="D146" s="754"/>
      <c r="E146" s="754"/>
      <c r="F146" s="48" t="s">
        <v>399</v>
      </c>
    </row>
    <row r="147" spans="2:6">
      <c r="B147" s="752" t="s">
        <v>441</v>
      </c>
      <c r="C147" s="753"/>
      <c r="D147" s="142"/>
      <c r="E147" s="380"/>
      <c r="F147" s="48" t="s">
        <v>34</v>
      </c>
    </row>
    <row r="148" spans="2:6">
      <c r="B148" s="367" t="s">
        <v>110</v>
      </c>
      <c r="C148" s="754"/>
      <c r="D148" s="754"/>
      <c r="E148" s="754"/>
    </row>
    <row r="149" spans="2:6">
      <c r="B149" s="367" t="s">
        <v>116</v>
      </c>
      <c r="C149" s="754"/>
      <c r="D149" s="754"/>
      <c r="E149" s="754"/>
    </row>
    <row r="150" spans="2:6">
      <c r="B150" s="369" t="s">
        <v>267</v>
      </c>
    </row>
    <row r="151" spans="2:6" ht="15.6">
      <c r="B151" s="367" t="s">
        <v>120</v>
      </c>
      <c r="C151" s="749"/>
      <c r="D151" s="749"/>
      <c r="E151" s="750"/>
      <c r="F151" s="370" t="s">
        <v>38</v>
      </c>
    </row>
    <row r="152" spans="2:6" ht="15" customHeight="1">
      <c r="B152" s="57" t="s">
        <v>354</v>
      </c>
      <c r="C152" s="751"/>
      <c r="D152" s="751"/>
      <c r="E152" s="751"/>
      <c r="F152" s="48" t="s">
        <v>239</v>
      </c>
    </row>
    <row r="153" spans="2:6">
      <c r="B153" s="325"/>
    </row>
    <row r="154" spans="2:6">
      <c r="B154" s="377" t="s">
        <v>126</v>
      </c>
    </row>
    <row r="155" spans="2:6" ht="15.9" customHeight="1">
      <c r="B155" s="57" t="s">
        <v>393</v>
      </c>
      <c r="C155" s="754"/>
      <c r="D155" s="754"/>
      <c r="E155" s="754"/>
      <c r="F155" s="48" t="s">
        <v>399</v>
      </c>
    </row>
    <row r="156" spans="2:6">
      <c r="B156" s="752" t="s">
        <v>441</v>
      </c>
      <c r="C156" s="753"/>
      <c r="D156" s="142"/>
      <c r="E156" s="380"/>
      <c r="F156" s="48" t="s">
        <v>34</v>
      </c>
    </row>
    <row r="157" spans="2:6">
      <c r="B157" s="367" t="s">
        <v>110</v>
      </c>
      <c r="C157" s="754"/>
      <c r="D157" s="754"/>
      <c r="E157" s="754"/>
    </row>
    <row r="158" spans="2:6">
      <c r="B158" s="367" t="s">
        <v>116</v>
      </c>
      <c r="C158" s="754"/>
      <c r="D158" s="754"/>
      <c r="E158" s="754"/>
    </row>
    <row r="159" spans="2:6">
      <c r="B159" s="369" t="s">
        <v>267</v>
      </c>
    </row>
    <row r="160" spans="2:6" ht="15.6">
      <c r="B160" s="367" t="s">
        <v>120</v>
      </c>
      <c r="C160" s="749"/>
      <c r="D160" s="749"/>
      <c r="E160" s="750"/>
      <c r="F160" s="370" t="s">
        <v>38</v>
      </c>
    </row>
    <row r="161" spans="1:6" ht="15" customHeight="1">
      <c r="B161" s="57" t="s">
        <v>354</v>
      </c>
      <c r="C161" s="751"/>
      <c r="D161" s="751"/>
      <c r="E161" s="751"/>
      <c r="F161" s="48" t="s">
        <v>239</v>
      </c>
    </row>
    <row r="164" spans="1:6" s="310" customFormat="1">
      <c r="A164" s="310" t="s">
        <v>149</v>
      </c>
    </row>
    <row r="166" spans="1:6">
      <c r="B166" s="70" t="s">
        <v>150</v>
      </c>
    </row>
    <row r="167" spans="1:6" ht="15.9" customHeight="1">
      <c r="B167" s="57" t="s">
        <v>393</v>
      </c>
      <c r="C167" s="754"/>
      <c r="D167" s="754"/>
      <c r="E167" s="754"/>
      <c r="F167" s="48" t="s">
        <v>398</v>
      </c>
    </row>
    <row r="168" spans="1:6">
      <c r="B168" s="752" t="s">
        <v>441</v>
      </c>
      <c r="C168" s="753"/>
      <c r="D168" s="142"/>
      <c r="E168" s="380"/>
      <c r="F168" s="48" t="s">
        <v>34</v>
      </c>
    </row>
    <row r="169" spans="1:6">
      <c r="B169" s="367" t="s">
        <v>110</v>
      </c>
      <c r="C169" s="754"/>
      <c r="D169" s="754"/>
      <c r="E169" s="754"/>
    </row>
    <row r="170" spans="1:6">
      <c r="B170" s="367" t="s">
        <v>116</v>
      </c>
      <c r="C170" s="754"/>
      <c r="D170" s="754"/>
      <c r="E170" s="754"/>
    </row>
    <row r="171" spans="1:6">
      <c r="B171" s="369" t="s">
        <v>267</v>
      </c>
    </row>
    <row r="172" spans="1:6" ht="15.6">
      <c r="B172" s="367" t="s">
        <v>120</v>
      </c>
      <c r="C172" s="749"/>
      <c r="D172" s="749"/>
      <c r="E172" s="750"/>
      <c r="F172" s="370" t="s">
        <v>38</v>
      </c>
    </row>
    <row r="173" spans="1:6" ht="15" customHeight="1">
      <c r="B173" s="57" t="s">
        <v>354</v>
      </c>
      <c r="C173" s="751"/>
      <c r="D173" s="751"/>
      <c r="E173" s="751"/>
      <c r="F173" s="48" t="s">
        <v>239</v>
      </c>
    </row>
    <row r="174" spans="1:6">
      <c r="B174" s="325"/>
    </row>
    <row r="175" spans="1:6">
      <c r="B175" s="377" t="s">
        <v>151</v>
      </c>
    </row>
    <row r="176" spans="1:6" ht="15.9" customHeight="1">
      <c r="B176" s="57" t="s">
        <v>393</v>
      </c>
      <c r="C176" s="754"/>
      <c r="D176" s="754"/>
      <c r="E176" s="754"/>
      <c r="F176" s="48" t="s">
        <v>398</v>
      </c>
    </row>
    <row r="177" spans="2:6">
      <c r="B177" s="752" t="s">
        <v>441</v>
      </c>
      <c r="C177" s="753"/>
      <c r="D177" s="142"/>
      <c r="E177" s="380"/>
      <c r="F177" s="48" t="s">
        <v>34</v>
      </c>
    </row>
    <row r="178" spans="2:6">
      <c r="B178" s="367" t="s">
        <v>110</v>
      </c>
      <c r="C178" s="754"/>
      <c r="D178" s="754"/>
      <c r="E178" s="754"/>
    </row>
    <row r="179" spans="2:6">
      <c r="B179" s="367" t="s">
        <v>116</v>
      </c>
      <c r="C179" s="754"/>
      <c r="D179" s="754"/>
      <c r="E179" s="754"/>
    </row>
    <row r="180" spans="2:6">
      <c r="B180" s="369" t="s">
        <v>267</v>
      </c>
    </row>
    <row r="181" spans="2:6" ht="15.6">
      <c r="B181" s="367" t="s">
        <v>120</v>
      </c>
      <c r="C181" s="749"/>
      <c r="D181" s="749"/>
      <c r="E181" s="750"/>
      <c r="F181" s="370" t="s">
        <v>38</v>
      </c>
    </row>
    <row r="182" spans="2:6" ht="15" customHeight="1">
      <c r="B182" s="57" t="s">
        <v>354</v>
      </c>
      <c r="C182" s="751"/>
      <c r="D182" s="751"/>
      <c r="E182" s="751"/>
      <c r="F182" s="48" t="s">
        <v>239</v>
      </c>
    </row>
    <row r="183" spans="2:6">
      <c r="B183" s="325"/>
    </row>
    <row r="184" spans="2:6">
      <c r="B184" s="377" t="s">
        <v>152</v>
      </c>
    </row>
    <row r="185" spans="2:6" ht="15.9" customHeight="1">
      <c r="B185" s="57" t="s">
        <v>393</v>
      </c>
      <c r="C185" s="754"/>
      <c r="D185" s="754"/>
      <c r="E185" s="754"/>
      <c r="F185" s="48" t="s">
        <v>398</v>
      </c>
    </row>
    <row r="186" spans="2:6">
      <c r="B186" s="752" t="s">
        <v>441</v>
      </c>
      <c r="C186" s="753"/>
      <c r="D186" s="142"/>
      <c r="E186" s="380"/>
      <c r="F186" s="48" t="s">
        <v>34</v>
      </c>
    </row>
    <row r="187" spans="2:6">
      <c r="B187" s="367" t="s">
        <v>110</v>
      </c>
      <c r="C187" s="754"/>
      <c r="D187" s="754"/>
      <c r="E187" s="754"/>
    </row>
    <row r="188" spans="2:6">
      <c r="B188" s="367" t="s">
        <v>116</v>
      </c>
      <c r="C188" s="754"/>
      <c r="D188" s="754"/>
      <c r="E188" s="754"/>
    </row>
    <row r="189" spans="2:6">
      <c r="B189" s="369" t="s">
        <v>267</v>
      </c>
    </row>
    <row r="190" spans="2:6" ht="15.6">
      <c r="B190" s="367" t="s">
        <v>120</v>
      </c>
      <c r="C190" s="749"/>
      <c r="D190" s="749"/>
      <c r="E190" s="749"/>
      <c r="F190" s="48" t="s">
        <v>38</v>
      </c>
    </row>
    <row r="191" spans="2:6" ht="15" customHeight="1">
      <c r="B191" s="57" t="s">
        <v>354</v>
      </c>
      <c r="C191" s="751"/>
      <c r="D191" s="751"/>
      <c r="E191" s="751"/>
      <c r="F191" s="48" t="s">
        <v>239</v>
      </c>
    </row>
  </sheetData>
  <sheetProtection formatColumns="0" formatRows="0"/>
  <mergeCells count="107">
    <mergeCell ref="C140:E140"/>
    <mergeCell ref="C142:E142"/>
    <mergeCell ref="C98:E98"/>
    <mergeCell ref="C100:E100"/>
    <mergeCell ref="C89:E89"/>
    <mergeCell ref="C79:E79"/>
    <mergeCell ref="C80:E80"/>
    <mergeCell ref="C83:E83"/>
    <mergeCell ref="C92:E92"/>
    <mergeCell ref="C86:E86"/>
    <mergeCell ref="C95:E95"/>
    <mergeCell ref="C101:E101"/>
    <mergeCell ref="C113:E113"/>
    <mergeCell ref="C122:E122"/>
    <mergeCell ref="C131:E131"/>
    <mergeCell ref="C118:E118"/>
    <mergeCell ref="C119:E119"/>
    <mergeCell ref="B69:C69"/>
    <mergeCell ref="C63:E63"/>
    <mergeCell ref="B70:C70"/>
    <mergeCell ref="C82:E82"/>
    <mergeCell ref="C88:E88"/>
    <mergeCell ref="C91:E91"/>
    <mergeCell ref="C97:E97"/>
    <mergeCell ref="C77:E77"/>
    <mergeCell ref="C139:E139"/>
    <mergeCell ref="B51:C51"/>
    <mergeCell ref="C57:E57"/>
    <mergeCell ref="C58:E58"/>
    <mergeCell ref="C59:E59"/>
    <mergeCell ref="C56:E56"/>
    <mergeCell ref="C62:E62"/>
    <mergeCell ref="B66:C66"/>
    <mergeCell ref="B67:C67"/>
    <mergeCell ref="B68:C68"/>
    <mergeCell ref="B168:C168"/>
    <mergeCell ref="B4:F5"/>
    <mergeCell ref="C21:E21"/>
    <mergeCell ref="C24:E24"/>
    <mergeCell ref="C38:E38"/>
    <mergeCell ref="C39:E39"/>
    <mergeCell ref="C20:E20"/>
    <mergeCell ref="B15:F15"/>
    <mergeCell ref="C19:E19"/>
    <mergeCell ref="B31:C31"/>
    <mergeCell ref="B32:C32"/>
    <mergeCell ref="B28:C28"/>
    <mergeCell ref="B29:C29"/>
    <mergeCell ref="B30:C30"/>
    <mergeCell ref="C25:E25"/>
    <mergeCell ref="C18:E18"/>
    <mergeCell ref="C37:E37"/>
    <mergeCell ref="C40:E40"/>
    <mergeCell ref="C43:E43"/>
    <mergeCell ref="B47:C47"/>
    <mergeCell ref="B48:C48"/>
    <mergeCell ref="B49:C49"/>
    <mergeCell ref="C44:E44"/>
    <mergeCell ref="B50:C50"/>
    <mergeCell ref="B177:C177"/>
    <mergeCell ref="C107:E107"/>
    <mergeCell ref="C116:E116"/>
    <mergeCell ref="C125:E125"/>
    <mergeCell ref="C173:E173"/>
    <mergeCell ref="C182:E182"/>
    <mergeCell ref="C191:E191"/>
    <mergeCell ref="C148:E148"/>
    <mergeCell ref="C149:E149"/>
    <mergeCell ref="C151:E151"/>
    <mergeCell ref="C190:E190"/>
    <mergeCell ref="C178:E178"/>
    <mergeCell ref="C179:E179"/>
    <mergeCell ref="C181:E181"/>
    <mergeCell ref="C187:E187"/>
    <mergeCell ref="C188:E188"/>
    <mergeCell ref="B186:C186"/>
    <mergeCell ref="C176:E176"/>
    <mergeCell ref="C185:E185"/>
    <mergeCell ref="C157:E157"/>
    <mergeCell ref="C158:E158"/>
    <mergeCell ref="C160:E160"/>
    <mergeCell ref="C169:E169"/>
    <mergeCell ref="C170:E170"/>
    <mergeCell ref="C172:E172"/>
    <mergeCell ref="C161:E161"/>
    <mergeCell ref="B78:C78"/>
    <mergeCell ref="B87:C87"/>
    <mergeCell ref="B96:C96"/>
    <mergeCell ref="B108:C108"/>
    <mergeCell ref="B117:C117"/>
    <mergeCell ref="B126:C126"/>
    <mergeCell ref="B138:C138"/>
    <mergeCell ref="B147:C147"/>
    <mergeCell ref="B156:C156"/>
    <mergeCell ref="C137:E137"/>
    <mergeCell ref="C146:E146"/>
    <mergeCell ref="C143:E143"/>
    <mergeCell ref="C152:E152"/>
    <mergeCell ref="C155:E155"/>
    <mergeCell ref="C121:E121"/>
    <mergeCell ref="C112:E112"/>
    <mergeCell ref="C109:E109"/>
    <mergeCell ref="C110:E110"/>
    <mergeCell ref="C127:E127"/>
    <mergeCell ref="C128:E128"/>
    <mergeCell ref="C130:E130"/>
    <mergeCell ref="C167:E167"/>
  </mergeCells>
  <dataValidations count="4">
    <dataValidation type="decimal" allowBlank="1" showInputMessage="1" showErrorMessage="1" sqref="E28:E32 E47:E51 E66:E70 E78 E87 E96 E108 E117 E126 E138 E147 E156 E168 E177 E186" xr:uid="{00000000-0002-0000-0800-000000000000}">
      <formula1>0</formula1>
      <formula2>1</formula2>
    </dataValidation>
    <dataValidation type="decimal" operator="greaterThanOrEqual" allowBlank="1" showInputMessage="1" showErrorMessage="1" sqref="C144 C151:E151 C24:E24 C43:E43 C62:E62 C82:E82 C91:E91 C100:E100 C112:E112 C121:E121 C130:E130 C142:E142 C181:E181 C160:E160 C172:E172 C190:E190" xr:uid="{00000000-0002-0000-0800-000001000000}">
      <formula1>0</formula1>
    </dataValidation>
    <dataValidation operator="greaterThanOrEqual" allowBlank="1" showInputMessage="1" showErrorMessage="1" sqref="C25:E25 C44:E44 C63:E63 C83:E83 C92:E92 C101:E101 C113:E113 C122:E122 C131:E131 C143:E143 C152:E152 C161:E161 C173:E173 C182:E182 C191:E191" xr:uid="{00000000-0002-0000-0800-000002000000}"/>
    <dataValidation type="list" showInputMessage="1" showErrorMessage="1" sqref="C39:E39 C58:E58" xr:uid="{00000000-0002-0000-0800-000003000000}">
      <formula1>$B$86:$B$87</formula1>
    </dataValidation>
  </dataValidations>
  <pageMargins left="0.7" right="0.7" top="0.78740157499999996" bottom="0.78740157499999996" header="0.3" footer="0.3"/>
  <pageSetup paperSize="9" scale="27" orientation="portrait" verticalDpi="200" r:id="rId1"/>
  <extLst>
    <ext xmlns:x14="http://schemas.microsoft.com/office/spreadsheetml/2009/9/main" uri="{78C0D931-6437-407d-A8EE-F0AAD7539E65}">
      <x14:conditionalFormattings>
        <x14:conditionalFormatting xmlns:xm="http://schemas.microsoft.com/office/excel/2006/main">
          <x14:cfRule type="expression" priority="1583" id="{C1AAD6FD-41E6-4615-A531-E07BFA44B2A5}">
            <xm:f>IF($C$20&lt;&gt;Variablen!$B$82,TRUE,FALSE)</xm:f>
            <x14:dxf>
              <font>
                <color theme="0"/>
              </font>
              <fill>
                <patternFill>
                  <bgColor theme="0"/>
                </patternFill>
              </fill>
            </x14:dxf>
          </x14:cfRule>
          <xm:sqref>E28:E33</xm:sqref>
        </x14:conditionalFormatting>
        <x14:conditionalFormatting xmlns:xm="http://schemas.microsoft.com/office/excel/2006/main">
          <x14:cfRule type="expression" priority="1585" id="{D2A4A893-CA67-4432-A21A-573D95C12717}">
            <xm:f>IF($C$39&lt;&gt;Variablen!$B$82,TRUE,FALSE)</xm:f>
            <x14:dxf>
              <font>
                <color theme="0"/>
              </font>
              <fill>
                <patternFill>
                  <bgColor theme="0"/>
                </patternFill>
              </fill>
            </x14:dxf>
          </x14:cfRule>
          <xm:sqref>E47:E52</xm:sqref>
        </x14:conditionalFormatting>
        <x14:conditionalFormatting xmlns:xm="http://schemas.microsoft.com/office/excel/2006/main">
          <x14:cfRule type="expression" priority="1587" id="{7156169A-D21E-4817-85B6-78FCFADFEFEA}">
            <xm:f>IF($C$58&lt;&gt;Variablen!$B$82,TRUE,FALSE)</xm:f>
            <x14:dxf>
              <font>
                <color theme="0"/>
              </font>
              <fill>
                <patternFill>
                  <bgColor theme="0"/>
                </patternFill>
              </fill>
            </x14:dxf>
          </x14:cfRule>
          <xm:sqref>E66:E71</xm:sqref>
        </x14:conditionalFormatting>
        <x14:conditionalFormatting xmlns:xm="http://schemas.microsoft.com/office/excel/2006/main">
          <x14:cfRule type="expression" priority="1592" id="{92121A23-4E47-449B-AFC3-151851EBDC27}">
            <xm:f>IF($C$20&lt;&gt;Variablen!$B$81,TRUE,FALSE)</xm:f>
            <x14:dxf>
              <font>
                <color theme="0"/>
              </font>
              <fill>
                <patternFill>
                  <bgColor theme="0"/>
                </patternFill>
              </fill>
            </x14:dxf>
          </x14:cfRule>
          <xm:sqref>C24:E25</xm:sqref>
        </x14:conditionalFormatting>
        <x14:conditionalFormatting xmlns:xm="http://schemas.microsoft.com/office/excel/2006/main">
          <x14:cfRule type="expression" priority="1593" id="{5D426F6D-7200-4383-B6C3-905F8DE90E67}">
            <xm:f>IF($C$39&lt;&gt;Variablen!$B$81,TRUE,FALSE)</xm:f>
            <x14:dxf>
              <font>
                <color theme="0"/>
              </font>
              <fill>
                <patternFill>
                  <bgColor theme="0"/>
                </patternFill>
              </fill>
            </x14:dxf>
          </x14:cfRule>
          <xm:sqref>C43 C44:E44</xm:sqref>
        </x14:conditionalFormatting>
        <x14:conditionalFormatting xmlns:xm="http://schemas.microsoft.com/office/excel/2006/main">
          <x14:cfRule type="expression" priority="1595" id="{436816A1-B6D9-4299-BD72-2EF47EFFEC7C}">
            <xm:f>IF($C$58&lt;&gt;Variablen!$B$81,TRUE,FALSE)</xm:f>
            <x14:dxf>
              <font>
                <color theme="0"/>
              </font>
              <fill>
                <patternFill>
                  <bgColor theme="0"/>
                </patternFill>
              </fill>
            </x14:dxf>
          </x14:cfRule>
          <xm:sqref>C62 C63:E63</xm:sqref>
        </x14:conditionalFormatting>
      </x14:conditionalFormattings>
    </ext>
    <ext xmlns:x14="http://schemas.microsoft.com/office/spreadsheetml/2009/9/main" uri="{CCE6A557-97BC-4b89-ADB6-D9C93CAAB3DF}">
      <x14:dataValidations xmlns:xm="http://schemas.microsoft.com/office/excel/2006/main" count="1">
        <x14:dataValidation type="list" showInputMessage="1" showErrorMessage="1" xr:uid="{00000000-0002-0000-0800-000004000000}">
          <x14:formula1>
            <xm:f>Variablen!$B$81:$B$82</xm:f>
          </x14:formula1>
          <xm:sqref>C20:E20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63"/>
  <sheetViews>
    <sheetView view="pageBreakPreview" zoomScale="90" zoomScaleNormal="55" zoomScaleSheetLayoutView="90" workbookViewId="0">
      <pane xSplit="2" ySplit="6" topLeftCell="J7" activePane="bottomRight" state="frozen"/>
      <selection pane="topRight" activeCell="C1" sqref="C1"/>
      <selection pane="bottomLeft" activeCell="A7" sqref="A7"/>
      <selection pane="bottomRight" activeCell="M34" sqref="M34"/>
    </sheetView>
  </sheetViews>
  <sheetFormatPr baseColWidth="10" defaultColWidth="11.44140625" defaultRowHeight="13.2" outlineLevelCol="1"/>
  <cols>
    <col min="1" max="1" width="4.6640625" style="32" customWidth="1"/>
    <col min="2" max="2" width="40.6640625" style="32" customWidth="1"/>
    <col min="3" max="3" width="15" style="327" hidden="1" customWidth="1" outlineLevel="1"/>
    <col min="4" max="9" width="12.6640625" style="327" hidden="1" customWidth="1" outlineLevel="1"/>
    <col min="10" max="10" width="3.6640625" style="32" customWidth="1" collapsed="1"/>
    <col min="11" max="11" width="15.6640625" style="32" customWidth="1"/>
    <col min="12" max="12" width="18.6640625" style="73" customWidth="1"/>
    <col min="13" max="13" width="18.6640625" style="32" customWidth="1"/>
    <col min="14" max="14" width="3.6640625" style="32" customWidth="1"/>
    <col min="15" max="15" width="15.6640625" style="32" customWidth="1"/>
    <col min="16" max="17" width="18.6640625" style="32" customWidth="1"/>
    <col min="18" max="18" width="3.6640625" style="32" customWidth="1"/>
    <col min="19" max="19" width="15.6640625" style="32" customWidth="1"/>
    <col min="20" max="21" width="18.6640625" style="32" customWidth="1"/>
    <col min="22" max="16384" width="11.44140625" style="32"/>
  </cols>
  <sheetData>
    <row r="1" spans="1:21">
      <c r="C1" s="32"/>
      <c r="D1" s="32"/>
      <c r="E1" s="32"/>
      <c r="F1" s="32"/>
      <c r="G1" s="32"/>
      <c r="H1" s="32"/>
      <c r="I1" s="32"/>
      <c r="L1" s="32"/>
    </row>
    <row r="2" spans="1:21" s="45" customFormat="1" ht="20.100000000000001" customHeight="1">
      <c r="A2" s="44" t="s">
        <v>132</v>
      </c>
    </row>
    <row r="3" spans="1:21">
      <c r="B3" s="381" t="s">
        <v>587</v>
      </c>
    </row>
    <row r="4" spans="1:21">
      <c r="A4" s="377"/>
      <c r="B4" s="32" t="s">
        <v>589</v>
      </c>
      <c r="K4" s="382" t="s">
        <v>40</v>
      </c>
      <c r="L4" s="383"/>
    </row>
    <row r="5" spans="1:21" ht="27" customHeight="1">
      <c r="B5" s="168" t="s">
        <v>588</v>
      </c>
      <c r="K5" s="762" t="s">
        <v>412</v>
      </c>
      <c r="L5" s="762"/>
      <c r="M5" s="762"/>
      <c r="N5" s="762"/>
      <c r="O5" s="762"/>
      <c r="P5" s="762"/>
      <c r="Q5" s="762"/>
      <c r="R5" s="762"/>
      <c r="S5" s="762"/>
      <c r="T5" s="762"/>
      <c r="U5" s="762"/>
    </row>
    <row r="6" spans="1:21" ht="12" customHeight="1" thickBot="1">
      <c r="B6" s="75"/>
    </row>
    <row r="7" spans="1:21">
      <c r="K7" s="763" t="s">
        <v>304</v>
      </c>
      <c r="L7" s="764"/>
      <c r="M7" s="765"/>
      <c r="O7" s="763" t="s">
        <v>305</v>
      </c>
      <c r="P7" s="764"/>
      <c r="Q7" s="765"/>
      <c r="S7" s="763" t="s">
        <v>309</v>
      </c>
      <c r="T7" s="764"/>
      <c r="U7" s="765"/>
    </row>
    <row r="8" spans="1:21">
      <c r="K8" s="384"/>
      <c r="L8" s="385"/>
      <c r="M8" s="64"/>
      <c r="O8" s="384"/>
      <c r="P8" s="385"/>
      <c r="Q8" s="386"/>
      <c r="S8" s="384"/>
      <c r="T8" s="385"/>
      <c r="U8" s="386"/>
    </row>
    <row r="9" spans="1:21">
      <c r="K9" s="384" t="s">
        <v>146</v>
      </c>
      <c r="L9" s="766"/>
      <c r="M9" s="767"/>
      <c r="O9" s="384" t="s">
        <v>146</v>
      </c>
      <c r="P9" s="766"/>
      <c r="Q9" s="767"/>
      <c r="S9" s="384" t="s">
        <v>146</v>
      </c>
      <c r="T9" s="766"/>
      <c r="U9" s="767"/>
    </row>
    <row r="10" spans="1:21">
      <c r="K10" s="384" t="s">
        <v>133</v>
      </c>
      <c r="L10" s="766"/>
      <c r="M10" s="767"/>
      <c r="O10" s="384" t="s">
        <v>133</v>
      </c>
      <c r="P10" s="766"/>
      <c r="Q10" s="767"/>
      <c r="S10" s="384" t="s">
        <v>133</v>
      </c>
      <c r="T10" s="766"/>
      <c r="U10" s="767"/>
    </row>
    <row r="11" spans="1:21" hidden="1">
      <c r="K11" s="384" t="s">
        <v>31</v>
      </c>
      <c r="L11" s="385" t="s">
        <v>134</v>
      </c>
      <c r="M11" s="386" t="s">
        <v>135</v>
      </c>
      <c r="O11" s="384" t="s">
        <v>31</v>
      </c>
      <c r="P11" s="385" t="s">
        <v>134</v>
      </c>
      <c r="Q11" s="386" t="s">
        <v>135</v>
      </c>
      <c r="S11" s="384" t="s">
        <v>31</v>
      </c>
      <c r="T11" s="385" t="s">
        <v>134</v>
      </c>
      <c r="U11" s="386" t="s">
        <v>135</v>
      </c>
    </row>
    <row r="12" spans="1:21">
      <c r="K12" s="63"/>
      <c r="L12" s="155"/>
      <c r="M12" s="64"/>
      <c r="O12" s="63"/>
      <c r="P12" s="155"/>
      <c r="Q12" s="64"/>
      <c r="S12" s="63"/>
      <c r="T12" s="155"/>
      <c r="U12" s="64"/>
    </row>
    <row r="13" spans="1:21">
      <c r="A13" s="387" t="s">
        <v>42</v>
      </c>
      <c r="B13" s="70" t="s">
        <v>43</v>
      </c>
      <c r="C13" s="387" t="s">
        <v>44</v>
      </c>
      <c r="D13" s="387" t="s">
        <v>45</v>
      </c>
      <c r="E13" s="387" t="s">
        <v>46</v>
      </c>
      <c r="F13" s="387" t="s">
        <v>47</v>
      </c>
      <c r="G13" s="387" t="s">
        <v>48</v>
      </c>
      <c r="H13" s="387" t="s">
        <v>49</v>
      </c>
      <c r="I13" s="387" t="s">
        <v>50</v>
      </c>
      <c r="K13" s="388" t="s">
        <v>51</v>
      </c>
      <c r="L13" s="155" t="s">
        <v>31</v>
      </c>
      <c r="M13" s="389" t="s">
        <v>134</v>
      </c>
      <c r="O13" s="388" t="s">
        <v>51</v>
      </c>
      <c r="P13" s="155" t="s">
        <v>31</v>
      </c>
      <c r="Q13" s="389" t="s">
        <v>134</v>
      </c>
      <c r="S13" s="388" t="s">
        <v>51</v>
      </c>
      <c r="T13" s="155" t="s">
        <v>31</v>
      </c>
      <c r="U13" s="389" t="s">
        <v>134</v>
      </c>
    </row>
    <row r="14" spans="1:21">
      <c r="B14" s="53"/>
      <c r="C14" s="73"/>
      <c r="D14" s="327" t="s">
        <v>52</v>
      </c>
      <c r="E14" s="327" t="s">
        <v>52</v>
      </c>
      <c r="F14" s="327" t="s">
        <v>52</v>
      </c>
      <c r="G14" s="327" t="s">
        <v>52</v>
      </c>
      <c r="H14" s="327" t="s">
        <v>52</v>
      </c>
      <c r="I14" s="327" t="s">
        <v>52</v>
      </c>
      <c r="K14" s="384" t="s">
        <v>53</v>
      </c>
      <c r="L14" s="385" t="s">
        <v>30</v>
      </c>
      <c r="M14" s="386" t="s">
        <v>30</v>
      </c>
      <c r="O14" s="384" t="s">
        <v>53</v>
      </c>
      <c r="P14" s="385" t="s">
        <v>30</v>
      </c>
      <c r="Q14" s="386" t="s">
        <v>30</v>
      </c>
      <c r="S14" s="384" t="s">
        <v>53</v>
      </c>
      <c r="T14" s="385" t="s">
        <v>30</v>
      </c>
      <c r="U14" s="386" t="s">
        <v>30</v>
      </c>
    </row>
    <row r="15" spans="1:21">
      <c r="B15" s="53"/>
      <c r="C15" s="73"/>
      <c r="K15" s="63"/>
      <c r="L15" s="82"/>
      <c r="M15" s="64"/>
      <c r="O15" s="63"/>
      <c r="P15" s="82"/>
      <c r="Q15" s="64"/>
      <c r="S15" s="63"/>
      <c r="T15" s="82"/>
      <c r="U15" s="64"/>
    </row>
    <row r="16" spans="1:21">
      <c r="A16" s="327">
        <v>1</v>
      </c>
      <c r="B16" s="53" t="s">
        <v>54</v>
      </c>
      <c r="C16" s="73" t="s">
        <v>55</v>
      </c>
      <c r="D16" s="390">
        <v>130.19999999999999</v>
      </c>
      <c r="E16" s="390">
        <v>13.9</v>
      </c>
      <c r="F16" s="390">
        <v>28.3</v>
      </c>
      <c r="G16" s="390">
        <v>16.3</v>
      </c>
      <c r="H16" s="390">
        <v>12.9</v>
      </c>
      <c r="I16" s="390">
        <v>10.5</v>
      </c>
      <c r="K16" s="9"/>
      <c r="L16" s="396">
        <f t="shared" ref="L16:L61" si="0">IF(OR($L$10=$K$11,$L$10=$M$11),(F16+I16)*K16,0)</f>
        <v>0</v>
      </c>
      <c r="M16" s="397">
        <f t="shared" ref="M16:M61" si="1">IF(OR($L$10=$L$11,$L$10=$M$11),(D16+E16)*K16,0)</f>
        <v>0</v>
      </c>
      <c r="O16" s="9"/>
      <c r="P16" s="396">
        <f t="shared" ref="P16:P61" si="2">IF(OR($P$10=$K$11,$P$10=$M$11),(F16+I16)*O16,0)</f>
        <v>0</v>
      </c>
      <c r="Q16" s="397">
        <f t="shared" ref="Q16:Q61" si="3">IF(OR($P$10=$L$11,$P$10=$M$11),(D16+E16)*O16,0)</f>
        <v>0</v>
      </c>
      <c r="S16" s="9"/>
      <c r="T16" s="396">
        <f t="shared" ref="T16:T61" si="4">IF(OR($T$10=$K$11,$T$10=$M$11),(F16+I16)*S16,0)</f>
        <v>0</v>
      </c>
      <c r="U16" s="397">
        <f t="shared" ref="U16:U61" si="5">IF(OR($T$10=$L$11,$T$10=$M$11),(D16+E16)*S16,0)</f>
        <v>0</v>
      </c>
    </row>
    <row r="17" spans="1:21">
      <c r="A17" s="327">
        <v>2</v>
      </c>
      <c r="B17" s="53" t="s">
        <v>56</v>
      </c>
      <c r="C17" s="73" t="s">
        <v>55</v>
      </c>
      <c r="D17" s="390">
        <v>132</v>
      </c>
      <c r="E17" s="390">
        <v>13.9</v>
      </c>
      <c r="F17" s="390">
        <v>25.5</v>
      </c>
      <c r="G17" s="390">
        <v>16.3</v>
      </c>
      <c r="H17" s="390">
        <v>12.4</v>
      </c>
      <c r="I17" s="390">
        <v>10.5</v>
      </c>
      <c r="K17" s="9"/>
      <c r="L17" s="396">
        <f t="shared" si="0"/>
        <v>0</v>
      </c>
      <c r="M17" s="397">
        <f t="shared" si="1"/>
        <v>0</v>
      </c>
      <c r="O17" s="9"/>
      <c r="P17" s="396">
        <f t="shared" si="2"/>
        <v>0</v>
      </c>
      <c r="Q17" s="397">
        <f t="shared" si="3"/>
        <v>0</v>
      </c>
      <c r="S17" s="9"/>
      <c r="T17" s="396">
        <f t="shared" si="4"/>
        <v>0</v>
      </c>
      <c r="U17" s="397">
        <f t="shared" si="5"/>
        <v>0</v>
      </c>
    </row>
    <row r="18" spans="1:21">
      <c r="A18" s="327">
        <v>3</v>
      </c>
      <c r="B18" s="53" t="s">
        <v>57</v>
      </c>
      <c r="C18" s="73" t="s">
        <v>55</v>
      </c>
      <c r="D18" s="390">
        <v>137.30000000000001</v>
      </c>
      <c r="E18" s="390">
        <v>13.9</v>
      </c>
      <c r="F18" s="390">
        <v>31.9</v>
      </c>
      <c r="G18" s="390">
        <v>24.4</v>
      </c>
      <c r="H18" s="390">
        <v>15.9</v>
      </c>
      <c r="I18" s="390">
        <v>15</v>
      </c>
      <c r="K18" s="9"/>
      <c r="L18" s="396">
        <f t="shared" si="0"/>
        <v>0</v>
      </c>
      <c r="M18" s="397">
        <f t="shared" si="1"/>
        <v>0</v>
      </c>
      <c r="O18" s="9"/>
      <c r="P18" s="396">
        <f t="shared" si="2"/>
        <v>0</v>
      </c>
      <c r="Q18" s="397">
        <f t="shared" si="3"/>
        <v>0</v>
      </c>
      <c r="S18" s="9"/>
      <c r="T18" s="396">
        <f t="shared" si="4"/>
        <v>0</v>
      </c>
      <c r="U18" s="397">
        <f t="shared" si="5"/>
        <v>0</v>
      </c>
    </row>
    <row r="19" spans="1:21">
      <c r="A19" s="327">
        <v>4</v>
      </c>
      <c r="B19" s="53" t="s">
        <v>58</v>
      </c>
      <c r="C19" s="73" t="s">
        <v>55</v>
      </c>
      <c r="D19" s="390">
        <v>200.3</v>
      </c>
      <c r="E19" s="390">
        <v>0</v>
      </c>
      <c r="F19" s="390">
        <v>32.4</v>
      </c>
      <c r="G19" s="390">
        <v>60.9</v>
      </c>
      <c r="H19" s="390">
        <v>21.2</v>
      </c>
      <c r="I19" s="390">
        <v>2</v>
      </c>
      <c r="K19" s="9"/>
      <c r="L19" s="396">
        <f t="shared" si="0"/>
        <v>0</v>
      </c>
      <c r="M19" s="397">
        <f t="shared" si="1"/>
        <v>0</v>
      </c>
      <c r="O19" s="9"/>
      <c r="P19" s="396">
        <f t="shared" si="2"/>
        <v>0</v>
      </c>
      <c r="Q19" s="397">
        <f t="shared" si="3"/>
        <v>0</v>
      </c>
      <c r="S19" s="9"/>
      <c r="T19" s="396">
        <f t="shared" si="4"/>
        <v>0</v>
      </c>
      <c r="U19" s="397">
        <f t="shared" si="5"/>
        <v>0</v>
      </c>
    </row>
    <row r="20" spans="1:21">
      <c r="A20" s="327">
        <v>5</v>
      </c>
      <c r="B20" s="53" t="s">
        <v>59</v>
      </c>
      <c r="C20" s="73" t="s">
        <v>55</v>
      </c>
      <c r="D20" s="390">
        <v>147.69999999999999</v>
      </c>
      <c r="E20" s="390">
        <v>0</v>
      </c>
      <c r="F20" s="390">
        <v>13.2</v>
      </c>
      <c r="G20" s="390">
        <v>8.1</v>
      </c>
      <c r="H20" s="390">
        <v>7.3</v>
      </c>
      <c r="I20" s="390">
        <v>6</v>
      </c>
      <c r="K20" s="9"/>
      <c r="L20" s="396">
        <f t="shared" si="0"/>
        <v>0</v>
      </c>
      <c r="M20" s="397">
        <f t="shared" si="1"/>
        <v>0</v>
      </c>
      <c r="O20" s="9"/>
      <c r="P20" s="396">
        <f t="shared" si="2"/>
        <v>0</v>
      </c>
      <c r="Q20" s="397">
        <f t="shared" si="3"/>
        <v>0</v>
      </c>
      <c r="S20" s="9"/>
      <c r="T20" s="396">
        <f t="shared" si="4"/>
        <v>0</v>
      </c>
      <c r="U20" s="397">
        <f t="shared" si="5"/>
        <v>0</v>
      </c>
    </row>
    <row r="21" spans="1:21">
      <c r="A21" s="327">
        <v>6</v>
      </c>
      <c r="B21" s="53" t="s">
        <v>60</v>
      </c>
      <c r="C21" s="73" t="s">
        <v>55</v>
      </c>
      <c r="D21" s="390">
        <v>154.4</v>
      </c>
      <c r="E21" s="390">
        <v>8.6</v>
      </c>
      <c r="F21" s="390">
        <v>25.7</v>
      </c>
      <c r="G21" s="390">
        <v>21</v>
      </c>
      <c r="H21" s="390">
        <v>13.3</v>
      </c>
      <c r="I21" s="390">
        <v>7.2</v>
      </c>
      <c r="K21" s="9"/>
      <c r="L21" s="396">
        <f t="shared" si="0"/>
        <v>0</v>
      </c>
      <c r="M21" s="397">
        <f t="shared" si="1"/>
        <v>0</v>
      </c>
      <c r="O21" s="9"/>
      <c r="P21" s="396">
        <f t="shared" si="2"/>
        <v>0</v>
      </c>
      <c r="Q21" s="397">
        <f t="shared" si="3"/>
        <v>0</v>
      </c>
      <c r="S21" s="9"/>
      <c r="T21" s="396">
        <f t="shared" si="4"/>
        <v>0</v>
      </c>
      <c r="U21" s="397">
        <f t="shared" si="5"/>
        <v>0</v>
      </c>
    </row>
    <row r="22" spans="1:21">
      <c r="A22" s="327">
        <v>7</v>
      </c>
      <c r="B22" s="53" t="s">
        <v>61</v>
      </c>
      <c r="C22" s="73" t="s">
        <v>55</v>
      </c>
      <c r="D22" s="390">
        <v>163.69999999999999</v>
      </c>
      <c r="E22" s="390">
        <v>8.6</v>
      </c>
      <c r="F22" s="390">
        <v>28.2</v>
      </c>
      <c r="G22" s="390">
        <v>21</v>
      </c>
      <c r="H22" s="390">
        <v>16.5</v>
      </c>
      <c r="I22" s="390">
        <v>25.5</v>
      </c>
      <c r="K22" s="9"/>
      <c r="L22" s="396">
        <f t="shared" si="0"/>
        <v>0</v>
      </c>
      <c r="M22" s="397">
        <f t="shared" si="1"/>
        <v>0</v>
      </c>
      <c r="O22" s="9"/>
      <c r="P22" s="396">
        <f t="shared" si="2"/>
        <v>0</v>
      </c>
      <c r="Q22" s="397">
        <f t="shared" si="3"/>
        <v>0</v>
      </c>
      <c r="S22" s="9"/>
      <c r="T22" s="396">
        <f t="shared" si="4"/>
        <v>0</v>
      </c>
      <c r="U22" s="397">
        <f t="shared" si="5"/>
        <v>0</v>
      </c>
    </row>
    <row r="23" spans="1:21">
      <c r="A23" s="327">
        <v>8</v>
      </c>
      <c r="B23" s="53" t="s">
        <v>62</v>
      </c>
      <c r="C23" s="73" t="s">
        <v>55</v>
      </c>
      <c r="D23" s="390">
        <v>143</v>
      </c>
      <c r="E23" s="390">
        <v>35.9</v>
      </c>
      <c r="F23" s="390">
        <v>7.6</v>
      </c>
      <c r="G23" s="390">
        <v>22.5</v>
      </c>
      <c r="H23" s="390">
        <v>11.7</v>
      </c>
      <c r="I23" s="390">
        <v>4</v>
      </c>
      <c r="K23" s="9"/>
      <c r="L23" s="396">
        <f t="shared" si="0"/>
        <v>0</v>
      </c>
      <c r="M23" s="397">
        <f t="shared" si="1"/>
        <v>0</v>
      </c>
      <c r="O23" s="9"/>
      <c r="P23" s="396">
        <f t="shared" si="2"/>
        <v>0</v>
      </c>
      <c r="Q23" s="397">
        <f t="shared" si="3"/>
        <v>0</v>
      </c>
      <c r="S23" s="9"/>
      <c r="T23" s="396">
        <f t="shared" si="4"/>
        <v>0</v>
      </c>
      <c r="U23" s="397">
        <f t="shared" si="5"/>
        <v>0</v>
      </c>
    </row>
    <row r="24" spans="1:21">
      <c r="A24" s="327">
        <v>9</v>
      </c>
      <c r="B24" s="53" t="s">
        <v>63</v>
      </c>
      <c r="C24" s="73" t="s">
        <v>55</v>
      </c>
      <c r="D24" s="390">
        <v>213.4</v>
      </c>
      <c r="E24" s="390">
        <v>5</v>
      </c>
      <c r="F24" s="390">
        <v>12.1</v>
      </c>
      <c r="G24" s="390">
        <v>67.5</v>
      </c>
      <c r="H24" s="390">
        <v>24.1</v>
      </c>
      <c r="I24" s="390">
        <v>3.6</v>
      </c>
      <c r="K24" s="9"/>
      <c r="L24" s="396">
        <f t="shared" si="0"/>
        <v>0</v>
      </c>
      <c r="M24" s="397">
        <f t="shared" si="1"/>
        <v>0</v>
      </c>
      <c r="O24" s="9"/>
      <c r="P24" s="396">
        <f t="shared" si="2"/>
        <v>0</v>
      </c>
      <c r="Q24" s="397">
        <f t="shared" si="3"/>
        <v>0</v>
      </c>
      <c r="S24" s="9"/>
      <c r="T24" s="396">
        <f t="shared" si="4"/>
        <v>0</v>
      </c>
      <c r="U24" s="397">
        <f t="shared" si="5"/>
        <v>0</v>
      </c>
    </row>
    <row r="25" spans="1:21">
      <c r="A25" s="327">
        <v>10</v>
      </c>
      <c r="B25" s="53" t="s">
        <v>64</v>
      </c>
      <c r="C25" s="73" t="s">
        <v>55</v>
      </c>
      <c r="D25" s="390">
        <v>198.5</v>
      </c>
      <c r="E25" s="390">
        <v>178.7</v>
      </c>
      <c r="F25" s="390">
        <v>48.5</v>
      </c>
      <c r="G25" s="390">
        <v>54.6</v>
      </c>
      <c r="H25" s="390">
        <v>19.399999999999999</v>
      </c>
      <c r="I25" s="390">
        <v>8.8000000000000007</v>
      </c>
      <c r="K25" s="9"/>
      <c r="L25" s="396">
        <f t="shared" si="0"/>
        <v>0</v>
      </c>
      <c r="M25" s="397">
        <f t="shared" si="1"/>
        <v>0</v>
      </c>
      <c r="O25" s="9"/>
      <c r="P25" s="396">
        <f t="shared" si="2"/>
        <v>0</v>
      </c>
      <c r="Q25" s="397">
        <f t="shared" si="3"/>
        <v>0</v>
      </c>
      <c r="S25" s="9"/>
      <c r="T25" s="396">
        <f t="shared" si="4"/>
        <v>0</v>
      </c>
      <c r="U25" s="397">
        <f t="shared" si="5"/>
        <v>0</v>
      </c>
    </row>
    <row r="26" spans="1:21">
      <c r="A26" s="327">
        <v>11</v>
      </c>
      <c r="B26" s="53" t="s">
        <v>65</v>
      </c>
      <c r="C26" s="73" t="s">
        <v>55</v>
      </c>
      <c r="D26" s="390">
        <v>142.9</v>
      </c>
      <c r="E26" s="390">
        <v>157</v>
      </c>
      <c r="F26" s="390">
        <v>9.5</v>
      </c>
      <c r="G26" s="390">
        <v>20.9</v>
      </c>
      <c r="H26" s="390">
        <v>8.5</v>
      </c>
      <c r="I26" s="390">
        <v>16.100000000000001</v>
      </c>
      <c r="K26" s="9"/>
      <c r="L26" s="396">
        <f t="shared" si="0"/>
        <v>0</v>
      </c>
      <c r="M26" s="397">
        <f t="shared" si="1"/>
        <v>0</v>
      </c>
      <c r="O26" s="9"/>
      <c r="P26" s="396">
        <f t="shared" si="2"/>
        <v>0</v>
      </c>
      <c r="Q26" s="397">
        <f t="shared" si="3"/>
        <v>0</v>
      </c>
      <c r="S26" s="9"/>
      <c r="T26" s="396">
        <f t="shared" si="4"/>
        <v>0</v>
      </c>
      <c r="U26" s="397">
        <f t="shared" si="5"/>
        <v>0</v>
      </c>
    </row>
    <row r="27" spans="1:21">
      <c r="A27" s="327">
        <v>12</v>
      </c>
      <c r="B27" s="53" t="s">
        <v>66</v>
      </c>
      <c r="C27" s="73" t="s">
        <v>55</v>
      </c>
      <c r="D27" s="390">
        <v>159</v>
      </c>
      <c r="E27" s="390">
        <v>147.80000000000001</v>
      </c>
      <c r="F27" s="390">
        <v>7.3</v>
      </c>
      <c r="G27" s="390">
        <v>34.299999999999997</v>
      </c>
      <c r="H27" s="390">
        <v>17.600000000000001</v>
      </c>
      <c r="I27" s="390">
        <v>2.5</v>
      </c>
      <c r="K27" s="9"/>
      <c r="L27" s="396">
        <f t="shared" si="0"/>
        <v>0</v>
      </c>
      <c r="M27" s="397">
        <f t="shared" si="1"/>
        <v>0</v>
      </c>
      <c r="O27" s="9"/>
      <c r="P27" s="396">
        <f t="shared" si="2"/>
        <v>0</v>
      </c>
      <c r="Q27" s="397">
        <f t="shared" si="3"/>
        <v>0</v>
      </c>
      <c r="S27" s="9"/>
      <c r="T27" s="396">
        <f t="shared" si="4"/>
        <v>0</v>
      </c>
      <c r="U27" s="397">
        <f t="shared" si="5"/>
        <v>0</v>
      </c>
    </row>
    <row r="28" spans="1:21">
      <c r="A28" s="327">
        <v>13</v>
      </c>
      <c r="B28" s="53" t="s">
        <v>67</v>
      </c>
      <c r="C28" s="73" t="s">
        <v>55</v>
      </c>
      <c r="D28" s="390">
        <v>216.2</v>
      </c>
      <c r="E28" s="390">
        <v>176.4</v>
      </c>
      <c r="F28" s="390">
        <v>24.4</v>
      </c>
      <c r="G28" s="390">
        <v>68.900000000000006</v>
      </c>
      <c r="H28" s="390">
        <v>27.1</v>
      </c>
      <c r="I28" s="390">
        <v>4.2</v>
      </c>
      <c r="K28" s="9"/>
      <c r="L28" s="396">
        <f t="shared" si="0"/>
        <v>0</v>
      </c>
      <c r="M28" s="397">
        <f t="shared" si="1"/>
        <v>0</v>
      </c>
      <c r="O28" s="9"/>
      <c r="P28" s="396">
        <f t="shared" si="2"/>
        <v>0</v>
      </c>
      <c r="Q28" s="397">
        <f t="shared" si="3"/>
        <v>0</v>
      </c>
      <c r="S28" s="9"/>
      <c r="T28" s="396">
        <f t="shared" si="4"/>
        <v>0</v>
      </c>
      <c r="U28" s="397">
        <f t="shared" si="5"/>
        <v>0</v>
      </c>
    </row>
    <row r="29" spans="1:21">
      <c r="A29" s="327">
        <v>14</v>
      </c>
      <c r="B29" s="53" t="s">
        <v>68</v>
      </c>
      <c r="C29" s="73" t="s">
        <v>55</v>
      </c>
      <c r="D29" s="390">
        <v>656.8</v>
      </c>
      <c r="E29" s="390">
        <v>0</v>
      </c>
      <c r="F29" s="390">
        <v>91.2</v>
      </c>
      <c r="G29" s="390">
        <v>335</v>
      </c>
      <c r="H29" s="390">
        <v>216.5</v>
      </c>
      <c r="I29" s="390">
        <v>540</v>
      </c>
      <c r="K29" s="9"/>
      <c r="L29" s="396">
        <f t="shared" si="0"/>
        <v>0</v>
      </c>
      <c r="M29" s="397">
        <f t="shared" si="1"/>
        <v>0</v>
      </c>
      <c r="O29" s="9"/>
      <c r="P29" s="396">
        <f t="shared" si="2"/>
        <v>0</v>
      </c>
      <c r="Q29" s="397">
        <f t="shared" si="3"/>
        <v>0</v>
      </c>
      <c r="S29" s="9"/>
      <c r="T29" s="396">
        <f t="shared" si="4"/>
        <v>0</v>
      </c>
      <c r="U29" s="397">
        <f t="shared" si="5"/>
        <v>0</v>
      </c>
    </row>
    <row r="30" spans="1:21">
      <c r="A30" s="327">
        <v>15</v>
      </c>
      <c r="B30" s="53" t="s">
        <v>69</v>
      </c>
      <c r="C30" s="73" t="s">
        <v>55</v>
      </c>
      <c r="D30" s="390">
        <v>170.3</v>
      </c>
      <c r="E30" s="390">
        <v>0</v>
      </c>
      <c r="F30" s="390">
        <v>44.3</v>
      </c>
      <c r="G30" s="390">
        <v>55.8</v>
      </c>
      <c r="H30" s="390">
        <v>25.3</v>
      </c>
      <c r="I30" s="390">
        <v>54</v>
      </c>
      <c r="K30" s="9"/>
      <c r="L30" s="396">
        <f t="shared" si="0"/>
        <v>0</v>
      </c>
      <c r="M30" s="397">
        <f t="shared" si="1"/>
        <v>0</v>
      </c>
      <c r="O30" s="9"/>
      <c r="P30" s="396">
        <f t="shared" si="2"/>
        <v>0</v>
      </c>
      <c r="Q30" s="397">
        <f t="shared" si="3"/>
        <v>0</v>
      </c>
      <c r="S30" s="9"/>
      <c r="T30" s="396">
        <f t="shared" si="4"/>
        <v>0</v>
      </c>
      <c r="U30" s="397">
        <f t="shared" si="5"/>
        <v>0</v>
      </c>
    </row>
    <row r="31" spans="1:21">
      <c r="A31" s="327">
        <v>16</v>
      </c>
      <c r="B31" s="53" t="s">
        <v>70</v>
      </c>
      <c r="C31" s="73"/>
      <c r="D31" s="390">
        <v>233</v>
      </c>
      <c r="E31" s="390">
        <v>0</v>
      </c>
      <c r="F31" s="390">
        <v>15.6</v>
      </c>
      <c r="G31" s="390">
        <v>60.9</v>
      </c>
      <c r="H31" s="390">
        <v>12.1</v>
      </c>
      <c r="I31" s="390">
        <v>0</v>
      </c>
      <c r="K31" s="9"/>
      <c r="L31" s="396">
        <f t="shared" si="0"/>
        <v>0</v>
      </c>
      <c r="M31" s="397">
        <f t="shared" si="1"/>
        <v>0</v>
      </c>
      <c r="O31" s="9"/>
      <c r="P31" s="396">
        <f t="shared" si="2"/>
        <v>0</v>
      </c>
      <c r="Q31" s="397">
        <f t="shared" si="3"/>
        <v>0</v>
      </c>
      <c r="S31" s="9"/>
      <c r="T31" s="396">
        <f t="shared" si="4"/>
        <v>0</v>
      </c>
      <c r="U31" s="397">
        <f t="shared" si="5"/>
        <v>0</v>
      </c>
    </row>
    <row r="32" spans="1:21">
      <c r="A32" s="327">
        <v>17</v>
      </c>
      <c r="B32" s="53" t="s">
        <v>71</v>
      </c>
      <c r="C32" s="73"/>
      <c r="D32" s="390">
        <v>146.69999999999999</v>
      </c>
      <c r="E32" s="390">
        <v>0</v>
      </c>
      <c r="F32" s="390">
        <v>19.600000000000001</v>
      </c>
      <c r="G32" s="390">
        <v>28.4</v>
      </c>
      <c r="H32" s="390">
        <v>11.1</v>
      </c>
      <c r="I32" s="390">
        <v>2</v>
      </c>
      <c r="K32" s="9"/>
      <c r="L32" s="396">
        <f t="shared" si="0"/>
        <v>0</v>
      </c>
      <c r="M32" s="397">
        <f t="shared" si="1"/>
        <v>0</v>
      </c>
      <c r="O32" s="9"/>
      <c r="P32" s="396">
        <f t="shared" si="2"/>
        <v>0</v>
      </c>
      <c r="Q32" s="397">
        <f t="shared" si="3"/>
        <v>0</v>
      </c>
      <c r="S32" s="9"/>
      <c r="T32" s="396">
        <f t="shared" si="4"/>
        <v>0</v>
      </c>
      <c r="U32" s="397">
        <f t="shared" si="5"/>
        <v>0</v>
      </c>
    </row>
    <row r="33" spans="1:21">
      <c r="A33" s="327">
        <v>18</v>
      </c>
      <c r="B33" s="53" t="s">
        <v>72</v>
      </c>
      <c r="C33" s="73"/>
      <c r="D33" s="390">
        <v>130.19999999999999</v>
      </c>
      <c r="E33" s="390">
        <v>0</v>
      </c>
      <c r="F33" s="390">
        <v>1.4</v>
      </c>
      <c r="G33" s="390">
        <v>0.6</v>
      </c>
      <c r="H33" s="390">
        <v>0.5</v>
      </c>
      <c r="I33" s="390">
        <v>0</v>
      </c>
      <c r="K33" s="9"/>
      <c r="L33" s="396">
        <f t="shared" si="0"/>
        <v>0</v>
      </c>
      <c r="M33" s="397">
        <f t="shared" si="1"/>
        <v>0</v>
      </c>
      <c r="O33" s="9"/>
      <c r="P33" s="396">
        <f t="shared" si="2"/>
        <v>0</v>
      </c>
      <c r="Q33" s="397">
        <f t="shared" si="3"/>
        <v>0</v>
      </c>
      <c r="S33" s="9"/>
      <c r="T33" s="396">
        <f t="shared" si="4"/>
        <v>0</v>
      </c>
      <c r="U33" s="397">
        <f t="shared" si="5"/>
        <v>0</v>
      </c>
    </row>
    <row r="34" spans="1:21">
      <c r="A34" s="327">
        <v>19</v>
      </c>
      <c r="B34" s="53" t="s">
        <v>73</v>
      </c>
      <c r="C34" s="73"/>
      <c r="D34" s="390">
        <v>122.7</v>
      </c>
      <c r="E34" s="390">
        <v>0</v>
      </c>
      <c r="F34" s="390">
        <v>7.9</v>
      </c>
      <c r="G34" s="390">
        <v>0</v>
      </c>
      <c r="H34" s="390">
        <v>0.7</v>
      </c>
      <c r="I34" s="390">
        <v>0</v>
      </c>
      <c r="K34" s="9"/>
      <c r="L34" s="396">
        <f t="shared" si="0"/>
        <v>0</v>
      </c>
      <c r="M34" s="397">
        <f t="shared" si="1"/>
        <v>0</v>
      </c>
      <c r="O34" s="9"/>
      <c r="P34" s="396">
        <f t="shared" si="2"/>
        <v>0</v>
      </c>
      <c r="Q34" s="397">
        <f t="shared" si="3"/>
        <v>0</v>
      </c>
      <c r="S34" s="9"/>
      <c r="T34" s="396">
        <f t="shared" si="4"/>
        <v>0</v>
      </c>
      <c r="U34" s="397">
        <f t="shared" si="5"/>
        <v>0</v>
      </c>
    </row>
    <row r="35" spans="1:21">
      <c r="A35" s="327">
        <v>20</v>
      </c>
      <c r="B35" s="53" t="s">
        <v>74</v>
      </c>
      <c r="C35" s="73"/>
      <c r="D35" s="390">
        <v>122.7</v>
      </c>
      <c r="E35" s="390">
        <v>0</v>
      </c>
      <c r="F35" s="390">
        <v>11.9</v>
      </c>
      <c r="G35" s="390">
        <v>0</v>
      </c>
      <c r="H35" s="390">
        <v>0.7</v>
      </c>
      <c r="I35" s="390">
        <v>1</v>
      </c>
      <c r="K35" s="9"/>
      <c r="L35" s="396">
        <f t="shared" si="0"/>
        <v>0</v>
      </c>
      <c r="M35" s="397">
        <f t="shared" si="1"/>
        <v>0</v>
      </c>
      <c r="O35" s="9"/>
      <c r="P35" s="396">
        <f t="shared" si="2"/>
        <v>0</v>
      </c>
      <c r="Q35" s="397">
        <f t="shared" si="3"/>
        <v>0</v>
      </c>
      <c r="S35" s="9"/>
      <c r="T35" s="396">
        <f t="shared" si="4"/>
        <v>0</v>
      </c>
      <c r="U35" s="397">
        <f t="shared" si="5"/>
        <v>0</v>
      </c>
    </row>
    <row r="36" spans="1:21">
      <c r="A36" s="327">
        <v>21</v>
      </c>
      <c r="B36" s="53" t="s">
        <v>75</v>
      </c>
      <c r="C36" s="73"/>
      <c r="D36" s="390">
        <v>149.69999999999999</v>
      </c>
      <c r="E36" s="390">
        <v>0</v>
      </c>
      <c r="F36" s="390">
        <v>0.6</v>
      </c>
      <c r="G36" s="390">
        <v>0.6</v>
      </c>
      <c r="H36" s="390">
        <v>1.9</v>
      </c>
      <c r="I36" s="390">
        <v>0</v>
      </c>
      <c r="K36" s="9"/>
      <c r="L36" s="396">
        <f t="shared" si="0"/>
        <v>0</v>
      </c>
      <c r="M36" s="397">
        <f t="shared" si="1"/>
        <v>0</v>
      </c>
      <c r="O36" s="9"/>
      <c r="P36" s="396">
        <f t="shared" si="2"/>
        <v>0</v>
      </c>
      <c r="Q36" s="397">
        <f t="shared" si="3"/>
        <v>0</v>
      </c>
      <c r="S36" s="9"/>
      <c r="T36" s="396">
        <f t="shared" si="4"/>
        <v>0</v>
      </c>
      <c r="U36" s="397">
        <f t="shared" si="5"/>
        <v>0</v>
      </c>
    </row>
    <row r="37" spans="1:21">
      <c r="A37" s="327">
        <v>22</v>
      </c>
      <c r="B37" s="53" t="s">
        <v>76</v>
      </c>
      <c r="C37" s="73"/>
      <c r="D37" s="390">
        <v>149.69999999999999</v>
      </c>
      <c r="E37" s="390">
        <v>0</v>
      </c>
      <c r="F37" s="390">
        <v>11.9</v>
      </c>
      <c r="G37" s="390">
        <v>0.6</v>
      </c>
      <c r="H37" s="390">
        <v>1.9</v>
      </c>
      <c r="I37" s="390">
        <v>1</v>
      </c>
      <c r="K37" s="9"/>
      <c r="L37" s="396">
        <f t="shared" si="0"/>
        <v>0</v>
      </c>
      <c r="M37" s="397">
        <f t="shared" si="1"/>
        <v>0</v>
      </c>
      <c r="O37" s="9"/>
      <c r="P37" s="396">
        <f t="shared" si="2"/>
        <v>0</v>
      </c>
      <c r="Q37" s="397">
        <f t="shared" si="3"/>
        <v>0</v>
      </c>
      <c r="S37" s="9"/>
      <c r="T37" s="396">
        <f t="shared" si="4"/>
        <v>0</v>
      </c>
      <c r="U37" s="397">
        <f t="shared" si="5"/>
        <v>0</v>
      </c>
    </row>
    <row r="38" spans="1:21">
      <c r="A38" s="327">
        <v>23</v>
      </c>
      <c r="B38" s="53" t="s">
        <v>77</v>
      </c>
      <c r="C38" s="73" t="s">
        <v>55</v>
      </c>
      <c r="D38" s="390">
        <v>46.9</v>
      </c>
      <c r="E38" s="390">
        <v>0</v>
      </c>
      <c r="F38" s="390">
        <v>59.6</v>
      </c>
      <c r="G38" s="390">
        <v>14.2</v>
      </c>
      <c r="H38" s="390">
        <v>247.4</v>
      </c>
      <c r="I38" s="390">
        <v>657</v>
      </c>
      <c r="K38" s="9"/>
      <c r="L38" s="396">
        <f t="shared" si="0"/>
        <v>0</v>
      </c>
      <c r="M38" s="397">
        <f t="shared" si="1"/>
        <v>0</v>
      </c>
      <c r="O38" s="9"/>
      <c r="P38" s="396">
        <f t="shared" si="2"/>
        <v>0</v>
      </c>
      <c r="Q38" s="397">
        <f t="shared" si="3"/>
        <v>0</v>
      </c>
      <c r="S38" s="9"/>
      <c r="T38" s="396">
        <f t="shared" si="4"/>
        <v>0</v>
      </c>
      <c r="U38" s="397">
        <f t="shared" si="5"/>
        <v>0</v>
      </c>
    </row>
    <row r="39" spans="1:21">
      <c r="A39" s="327">
        <v>24</v>
      </c>
      <c r="B39" s="53" t="s">
        <v>78</v>
      </c>
      <c r="C39" s="73" t="s">
        <v>55</v>
      </c>
      <c r="D39" s="390">
        <v>92.3</v>
      </c>
      <c r="E39" s="390">
        <v>31.8</v>
      </c>
      <c r="F39" s="390">
        <v>17.7</v>
      </c>
      <c r="G39" s="390">
        <v>31.3</v>
      </c>
      <c r="H39" s="390">
        <v>14.6</v>
      </c>
      <c r="I39" s="390">
        <v>70</v>
      </c>
      <c r="K39" s="9"/>
      <c r="L39" s="396">
        <f t="shared" si="0"/>
        <v>0</v>
      </c>
      <c r="M39" s="397">
        <f t="shared" si="1"/>
        <v>0</v>
      </c>
      <c r="O39" s="9"/>
      <c r="P39" s="396">
        <f t="shared" si="2"/>
        <v>0</v>
      </c>
      <c r="Q39" s="397">
        <f t="shared" si="3"/>
        <v>0</v>
      </c>
      <c r="S39" s="9"/>
      <c r="T39" s="396">
        <f t="shared" si="4"/>
        <v>0</v>
      </c>
      <c r="U39" s="397">
        <f t="shared" si="5"/>
        <v>0</v>
      </c>
    </row>
    <row r="40" spans="1:21">
      <c r="A40" s="327">
        <v>25</v>
      </c>
      <c r="B40" s="53" t="s">
        <v>79</v>
      </c>
      <c r="C40" s="73" t="s">
        <v>55</v>
      </c>
      <c r="D40" s="390">
        <v>109.4</v>
      </c>
      <c r="E40" s="390">
        <v>31.8</v>
      </c>
      <c r="F40" s="390">
        <v>26.1</v>
      </c>
      <c r="G40" s="390">
        <v>31.3</v>
      </c>
      <c r="H40" s="390">
        <v>21.8</v>
      </c>
      <c r="I40" s="390">
        <v>70</v>
      </c>
      <c r="K40" s="9"/>
      <c r="L40" s="396">
        <f t="shared" si="0"/>
        <v>0</v>
      </c>
      <c r="M40" s="397">
        <f t="shared" si="1"/>
        <v>0</v>
      </c>
      <c r="O40" s="9"/>
      <c r="P40" s="396">
        <f t="shared" si="2"/>
        <v>0</v>
      </c>
      <c r="Q40" s="397">
        <f t="shared" si="3"/>
        <v>0</v>
      </c>
      <c r="S40" s="9"/>
      <c r="T40" s="396">
        <f t="shared" si="4"/>
        <v>0</v>
      </c>
      <c r="U40" s="397">
        <f t="shared" si="5"/>
        <v>0</v>
      </c>
    </row>
    <row r="41" spans="1:21">
      <c r="A41" s="327">
        <v>26</v>
      </c>
      <c r="B41" s="53" t="s">
        <v>80</v>
      </c>
      <c r="C41" s="73" t="s">
        <v>55</v>
      </c>
      <c r="D41" s="390">
        <v>280.7</v>
      </c>
      <c r="E41" s="390">
        <v>0</v>
      </c>
      <c r="F41" s="390">
        <v>6.1</v>
      </c>
      <c r="G41" s="390">
        <v>75</v>
      </c>
      <c r="H41" s="390">
        <v>23.1</v>
      </c>
      <c r="I41" s="390">
        <v>0</v>
      </c>
      <c r="K41" s="9"/>
      <c r="L41" s="396">
        <f t="shared" si="0"/>
        <v>0</v>
      </c>
      <c r="M41" s="397">
        <f t="shared" si="1"/>
        <v>0</v>
      </c>
      <c r="O41" s="9"/>
      <c r="P41" s="396">
        <f t="shared" si="2"/>
        <v>0</v>
      </c>
      <c r="Q41" s="397">
        <f t="shared" si="3"/>
        <v>0</v>
      </c>
      <c r="S41" s="9"/>
      <c r="T41" s="396">
        <f t="shared" si="4"/>
        <v>0</v>
      </c>
      <c r="U41" s="397">
        <f t="shared" si="5"/>
        <v>0</v>
      </c>
    </row>
    <row r="42" spans="1:21">
      <c r="A42" s="327">
        <v>27</v>
      </c>
      <c r="B42" s="53" t="s">
        <v>81</v>
      </c>
      <c r="C42" s="73" t="s">
        <v>55</v>
      </c>
      <c r="D42" s="390">
        <v>177.5</v>
      </c>
      <c r="E42" s="390">
        <v>0</v>
      </c>
      <c r="F42" s="390">
        <v>7.1</v>
      </c>
      <c r="G42" s="390">
        <v>46.9</v>
      </c>
      <c r="H42" s="390">
        <v>11</v>
      </c>
      <c r="I42" s="390">
        <v>0</v>
      </c>
      <c r="K42" s="9"/>
      <c r="L42" s="396">
        <f t="shared" si="0"/>
        <v>0</v>
      </c>
      <c r="M42" s="397">
        <f t="shared" si="1"/>
        <v>0</v>
      </c>
      <c r="O42" s="9"/>
      <c r="P42" s="396">
        <f t="shared" si="2"/>
        <v>0</v>
      </c>
      <c r="Q42" s="397">
        <f t="shared" si="3"/>
        <v>0</v>
      </c>
      <c r="S42" s="9"/>
      <c r="T42" s="396">
        <f t="shared" si="4"/>
        <v>0</v>
      </c>
      <c r="U42" s="397">
        <f t="shared" si="5"/>
        <v>0</v>
      </c>
    </row>
    <row r="43" spans="1:21">
      <c r="A43" s="327">
        <v>28</v>
      </c>
      <c r="B43" s="53" t="s">
        <v>82</v>
      </c>
      <c r="C43" s="73" t="s">
        <v>55</v>
      </c>
      <c r="D43" s="390">
        <v>208.8</v>
      </c>
      <c r="E43" s="390">
        <v>0</v>
      </c>
      <c r="F43" s="390">
        <v>40.799999999999997</v>
      </c>
      <c r="G43" s="390">
        <v>0.6</v>
      </c>
      <c r="H43" s="390">
        <v>11</v>
      </c>
      <c r="I43" s="390">
        <v>0</v>
      </c>
      <c r="K43" s="9"/>
      <c r="L43" s="396">
        <f t="shared" si="0"/>
        <v>0</v>
      </c>
      <c r="M43" s="397">
        <f t="shared" si="1"/>
        <v>0</v>
      </c>
      <c r="O43" s="9"/>
      <c r="P43" s="396">
        <f t="shared" si="2"/>
        <v>0</v>
      </c>
      <c r="Q43" s="397">
        <f t="shared" si="3"/>
        <v>0</v>
      </c>
      <c r="S43" s="9"/>
      <c r="T43" s="396">
        <f t="shared" si="4"/>
        <v>0</v>
      </c>
      <c r="U43" s="397">
        <f t="shared" si="5"/>
        <v>0</v>
      </c>
    </row>
    <row r="44" spans="1:21">
      <c r="A44" s="327">
        <v>29</v>
      </c>
      <c r="B44" s="53" t="s">
        <v>83</v>
      </c>
      <c r="C44" s="73" t="s">
        <v>55</v>
      </c>
      <c r="D44" s="390">
        <v>195.9</v>
      </c>
      <c r="E44" s="390">
        <v>0</v>
      </c>
      <c r="F44" s="390">
        <v>6.3</v>
      </c>
      <c r="G44" s="390">
        <v>14.4</v>
      </c>
      <c r="H44" s="390">
        <v>12.1</v>
      </c>
      <c r="I44" s="390">
        <v>1.8</v>
      </c>
      <c r="K44" s="9"/>
      <c r="L44" s="396">
        <f t="shared" si="0"/>
        <v>0</v>
      </c>
      <c r="M44" s="397">
        <f t="shared" si="1"/>
        <v>0</v>
      </c>
      <c r="O44" s="9"/>
      <c r="P44" s="396">
        <f t="shared" si="2"/>
        <v>0</v>
      </c>
      <c r="Q44" s="397">
        <f t="shared" si="3"/>
        <v>0</v>
      </c>
      <c r="S44" s="9"/>
      <c r="T44" s="396">
        <f t="shared" si="4"/>
        <v>0</v>
      </c>
      <c r="U44" s="397">
        <f t="shared" si="5"/>
        <v>0</v>
      </c>
    </row>
    <row r="45" spans="1:21">
      <c r="A45" s="327">
        <v>30</v>
      </c>
      <c r="B45" s="53" t="s">
        <v>84</v>
      </c>
      <c r="C45" s="73" t="s">
        <v>55</v>
      </c>
      <c r="D45" s="390">
        <v>190.5</v>
      </c>
      <c r="E45" s="390">
        <v>0</v>
      </c>
      <c r="F45" s="390">
        <v>9.5</v>
      </c>
      <c r="G45" s="390">
        <v>21.9</v>
      </c>
      <c r="H45" s="390">
        <v>6.9</v>
      </c>
      <c r="I45" s="390">
        <v>0</v>
      </c>
      <c r="K45" s="9"/>
      <c r="L45" s="396">
        <f t="shared" si="0"/>
        <v>0</v>
      </c>
      <c r="M45" s="397">
        <f t="shared" si="1"/>
        <v>0</v>
      </c>
      <c r="O45" s="9"/>
      <c r="P45" s="396">
        <f t="shared" si="2"/>
        <v>0</v>
      </c>
      <c r="Q45" s="397">
        <f t="shared" si="3"/>
        <v>0</v>
      </c>
      <c r="S45" s="9"/>
      <c r="T45" s="396">
        <f t="shared" si="4"/>
        <v>0</v>
      </c>
      <c r="U45" s="397">
        <f t="shared" si="5"/>
        <v>0</v>
      </c>
    </row>
    <row r="46" spans="1:21">
      <c r="A46" s="327">
        <v>31</v>
      </c>
      <c r="B46" s="53" t="s">
        <v>85</v>
      </c>
      <c r="C46" s="73" t="s">
        <v>55</v>
      </c>
      <c r="D46" s="390">
        <v>148.69999999999999</v>
      </c>
      <c r="E46" s="390">
        <v>0</v>
      </c>
      <c r="F46" s="390">
        <v>50.7</v>
      </c>
      <c r="G46" s="390">
        <v>42</v>
      </c>
      <c r="H46" s="390">
        <v>26.3</v>
      </c>
      <c r="I46" s="390">
        <v>0</v>
      </c>
      <c r="K46" s="9"/>
      <c r="L46" s="396">
        <f t="shared" si="0"/>
        <v>0</v>
      </c>
      <c r="M46" s="397">
        <f t="shared" si="1"/>
        <v>0</v>
      </c>
      <c r="O46" s="9"/>
      <c r="P46" s="396">
        <f t="shared" si="2"/>
        <v>0</v>
      </c>
      <c r="Q46" s="397">
        <f t="shared" si="3"/>
        <v>0</v>
      </c>
      <c r="S46" s="9"/>
      <c r="T46" s="396">
        <f t="shared" si="4"/>
        <v>0</v>
      </c>
      <c r="U46" s="397">
        <f t="shared" si="5"/>
        <v>0</v>
      </c>
    </row>
    <row r="47" spans="1:21">
      <c r="A47" s="327">
        <v>32</v>
      </c>
      <c r="B47" s="53" t="s">
        <v>86</v>
      </c>
      <c r="C47" s="73" t="s">
        <v>55</v>
      </c>
      <c r="D47" s="390">
        <v>125.7</v>
      </c>
      <c r="E47" s="390">
        <v>0</v>
      </c>
      <c r="F47" s="390">
        <v>23.3</v>
      </c>
      <c r="G47" s="390">
        <v>10.5</v>
      </c>
      <c r="H47" s="390">
        <v>7</v>
      </c>
      <c r="I47" s="390">
        <v>0</v>
      </c>
      <c r="K47" s="9"/>
      <c r="L47" s="396">
        <f t="shared" si="0"/>
        <v>0</v>
      </c>
      <c r="M47" s="397">
        <f t="shared" si="1"/>
        <v>0</v>
      </c>
      <c r="O47" s="9"/>
      <c r="P47" s="396">
        <f t="shared" si="2"/>
        <v>0</v>
      </c>
      <c r="Q47" s="397">
        <f t="shared" si="3"/>
        <v>0</v>
      </c>
      <c r="S47" s="9"/>
      <c r="T47" s="396">
        <f t="shared" si="4"/>
        <v>0</v>
      </c>
      <c r="U47" s="397">
        <f t="shared" si="5"/>
        <v>0</v>
      </c>
    </row>
    <row r="48" spans="1:21">
      <c r="A48" s="327">
        <v>33</v>
      </c>
      <c r="B48" s="53" t="s">
        <v>87</v>
      </c>
      <c r="C48" s="73" t="s">
        <v>55</v>
      </c>
      <c r="D48" s="390">
        <v>162.9</v>
      </c>
      <c r="E48" s="390">
        <v>0</v>
      </c>
      <c r="F48" s="390">
        <v>1.9</v>
      </c>
      <c r="G48" s="390">
        <v>15.8</v>
      </c>
      <c r="H48" s="390">
        <v>3.2</v>
      </c>
      <c r="I48" s="390">
        <v>0</v>
      </c>
      <c r="K48" s="9"/>
      <c r="L48" s="396">
        <f t="shared" si="0"/>
        <v>0</v>
      </c>
      <c r="M48" s="397">
        <f t="shared" si="1"/>
        <v>0</v>
      </c>
      <c r="O48" s="9"/>
      <c r="P48" s="396">
        <f t="shared" si="2"/>
        <v>0</v>
      </c>
      <c r="Q48" s="397">
        <f t="shared" si="3"/>
        <v>0</v>
      </c>
      <c r="S48" s="9"/>
      <c r="T48" s="396">
        <f t="shared" si="4"/>
        <v>0</v>
      </c>
      <c r="U48" s="397">
        <f t="shared" si="5"/>
        <v>0</v>
      </c>
    </row>
    <row r="49" spans="1:21">
      <c r="A49" s="327">
        <v>34</v>
      </c>
      <c r="B49" s="53" t="s">
        <v>88</v>
      </c>
      <c r="C49" s="73" t="s">
        <v>55</v>
      </c>
      <c r="D49" s="390">
        <v>42.2</v>
      </c>
      <c r="E49" s="390">
        <v>37.1</v>
      </c>
      <c r="F49" s="390">
        <v>32.799999999999997</v>
      </c>
      <c r="G49" s="390">
        <v>10.5</v>
      </c>
      <c r="H49" s="390">
        <v>19.8</v>
      </c>
      <c r="I49" s="390">
        <v>0</v>
      </c>
      <c r="K49" s="9"/>
      <c r="L49" s="396">
        <f t="shared" si="0"/>
        <v>0</v>
      </c>
      <c r="M49" s="397">
        <f t="shared" si="1"/>
        <v>0</v>
      </c>
      <c r="O49" s="9"/>
      <c r="P49" s="396">
        <f t="shared" si="2"/>
        <v>0</v>
      </c>
      <c r="Q49" s="397">
        <f t="shared" si="3"/>
        <v>0</v>
      </c>
      <c r="S49" s="9"/>
      <c r="T49" s="396">
        <f t="shared" si="4"/>
        <v>0</v>
      </c>
      <c r="U49" s="397">
        <f t="shared" si="5"/>
        <v>0</v>
      </c>
    </row>
    <row r="50" spans="1:21">
      <c r="A50" s="327">
        <v>35</v>
      </c>
      <c r="B50" s="53" t="s">
        <v>89</v>
      </c>
      <c r="C50" s="73"/>
      <c r="D50" s="390">
        <v>0</v>
      </c>
      <c r="E50" s="390">
        <v>0</v>
      </c>
      <c r="F50" s="390">
        <v>0.7</v>
      </c>
      <c r="G50" s="390">
        <v>11.2</v>
      </c>
      <c r="H50" s="390">
        <v>0</v>
      </c>
      <c r="I50" s="390">
        <v>0</v>
      </c>
      <c r="K50" s="9"/>
      <c r="L50" s="396">
        <f t="shared" si="0"/>
        <v>0</v>
      </c>
      <c r="M50" s="397">
        <f t="shared" si="1"/>
        <v>0</v>
      </c>
      <c r="O50" s="9"/>
      <c r="P50" s="396">
        <f t="shared" si="2"/>
        <v>0</v>
      </c>
      <c r="Q50" s="397">
        <f t="shared" si="3"/>
        <v>0</v>
      </c>
      <c r="S50" s="9"/>
      <c r="T50" s="396">
        <f t="shared" si="4"/>
        <v>0</v>
      </c>
      <c r="U50" s="397">
        <f t="shared" si="5"/>
        <v>0</v>
      </c>
    </row>
    <row r="51" spans="1:21">
      <c r="A51" s="327">
        <v>36</v>
      </c>
      <c r="B51" s="53" t="s">
        <v>90</v>
      </c>
      <c r="C51" s="73"/>
      <c r="D51" s="390">
        <v>0</v>
      </c>
      <c r="E51" s="390">
        <v>0</v>
      </c>
      <c r="F51" s="390">
        <v>7.2</v>
      </c>
      <c r="G51" s="390">
        <v>56.2</v>
      </c>
      <c r="H51" s="390">
        <v>0</v>
      </c>
      <c r="I51" s="390">
        <v>0</v>
      </c>
      <c r="K51" s="9"/>
      <c r="L51" s="396">
        <f t="shared" si="0"/>
        <v>0</v>
      </c>
      <c r="M51" s="397">
        <f t="shared" si="1"/>
        <v>0</v>
      </c>
      <c r="O51" s="9"/>
      <c r="P51" s="396">
        <f t="shared" si="2"/>
        <v>0</v>
      </c>
      <c r="Q51" s="397">
        <f t="shared" si="3"/>
        <v>0</v>
      </c>
      <c r="S51" s="9"/>
      <c r="T51" s="396">
        <f t="shared" si="4"/>
        <v>0</v>
      </c>
      <c r="U51" s="397">
        <f t="shared" si="5"/>
        <v>0</v>
      </c>
    </row>
    <row r="52" spans="1:21">
      <c r="A52" s="327">
        <v>37</v>
      </c>
      <c r="B52" s="53" t="s">
        <v>91</v>
      </c>
      <c r="C52" s="73" t="s">
        <v>55</v>
      </c>
      <c r="D52" s="390">
        <v>293.89999999999998</v>
      </c>
      <c r="E52" s="390">
        <v>107.1</v>
      </c>
      <c r="F52" s="390">
        <v>35.5</v>
      </c>
      <c r="G52" s="390">
        <v>95.8</v>
      </c>
      <c r="H52" s="390">
        <v>47.9</v>
      </c>
      <c r="I52" s="390">
        <v>182.5</v>
      </c>
      <c r="K52" s="9"/>
      <c r="L52" s="396">
        <f t="shared" si="0"/>
        <v>0</v>
      </c>
      <c r="M52" s="397">
        <f t="shared" si="1"/>
        <v>0</v>
      </c>
      <c r="O52" s="9"/>
      <c r="P52" s="396">
        <f t="shared" si="2"/>
        <v>0</v>
      </c>
      <c r="Q52" s="397">
        <f t="shared" si="3"/>
        <v>0</v>
      </c>
      <c r="S52" s="9"/>
      <c r="T52" s="396">
        <f t="shared" si="4"/>
        <v>0</v>
      </c>
      <c r="U52" s="397">
        <f t="shared" si="5"/>
        <v>0</v>
      </c>
    </row>
    <row r="53" spans="1:21">
      <c r="A53" s="327">
        <v>38</v>
      </c>
      <c r="B53" s="53" t="s">
        <v>92</v>
      </c>
      <c r="C53" s="73" t="s">
        <v>55</v>
      </c>
      <c r="D53" s="390">
        <v>209.6</v>
      </c>
      <c r="E53" s="390">
        <v>135.30000000000001</v>
      </c>
      <c r="F53" s="390">
        <v>44.5</v>
      </c>
      <c r="G53" s="390">
        <v>93.1</v>
      </c>
      <c r="H53" s="390">
        <v>38.6</v>
      </c>
      <c r="I53" s="390">
        <v>8.8000000000000007</v>
      </c>
      <c r="K53" s="9"/>
      <c r="L53" s="396">
        <f t="shared" si="0"/>
        <v>0</v>
      </c>
      <c r="M53" s="397">
        <f t="shared" si="1"/>
        <v>0</v>
      </c>
      <c r="O53" s="9"/>
      <c r="P53" s="396">
        <f t="shared" si="2"/>
        <v>0</v>
      </c>
      <c r="Q53" s="397">
        <f t="shared" si="3"/>
        <v>0</v>
      </c>
      <c r="S53" s="9"/>
      <c r="T53" s="396">
        <f t="shared" si="4"/>
        <v>0</v>
      </c>
      <c r="U53" s="397">
        <f t="shared" si="5"/>
        <v>0</v>
      </c>
    </row>
    <row r="54" spans="1:21">
      <c r="A54" s="327">
        <v>39</v>
      </c>
      <c r="B54" s="53" t="s">
        <v>93</v>
      </c>
      <c r="C54" s="73" t="s">
        <v>55</v>
      </c>
      <c r="D54" s="390">
        <v>402.3</v>
      </c>
      <c r="E54" s="390">
        <v>13.9</v>
      </c>
      <c r="F54" s="390">
        <v>44.6</v>
      </c>
      <c r="G54" s="390">
        <v>119.5</v>
      </c>
      <c r="H54" s="390">
        <v>25.3</v>
      </c>
      <c r="I54" s="390">
        <v>27</v>
      </c>
      <c r="K54" s="9"/>
      <c r="L54" s="396">
        <f t="shared" si="0"/>
        <v>0</v>
      </c>
      <c r="M54" s="397">
        <f t="shared" si="1"/>
        <v>0</v>
      </c>
      <c r="O54" s="9"/>
      <c r="P54" s="396">
        <f t="shared" si="2"/>
        <v>0</v>
      </c>
      <c r="Q54" s="397">
        <f t="shared" si="3"/>
        <v>0</v>
      </c>
      <c r="S54" s="9"/>
      <c r="T54" s="396">
        <f t="shared" si="4"/>
        <v>0</v>
      </c>
      <c r="U54" s="397">
        <f t="shared" si="5"/>
        <v>0</v>
      </c>
    </row>
    <row r="55" spans="1:21">
      <c r="A55" s="327">
        <v>40</v>
      </c>
      <c r="B55" s="53" t="s">
        <v>94</v>
      </c>
      <c r="C55" s="73" t="s">
        <v>55</v>
      </c>
      <c r="D55" s="390">
        <v>206.1</v>
      </c>
      <c r="E55" s="390">
        <v>5</v>
      </c>
      <c r="F55" s="390">
        <v>47.7</v>
      </c>
      <c r="G55" s="390">
        <v>40.6</v>
      </c>
      <c r="H55" s="390">
        <v>21.8</v>
      </c>
      <c r="I55" s="390">
        <v>8.8000000000000007</v>
      </c>
      <c r="K55" s="9"/>
      <c r="L55" s="396">
        <f t="shared" si="0"/>
        <v>0</v>
      </c>
      <c r="M55" s="397">
        <f t="shared" si="1"/>
        <v>0</v>
      </c>
      <c r="O55" s="9"/>
      <c r="P55" s="396">
        <f t="shared" si="2"/>
        <v>0</v>
      </c>
      <c r="Q55" s="397">
        <f t="shared" si="3"/>
        <v>0</v>
      </c>
      <c r="S55" s="9"/>
      <c r="T55" s="396">
        <f t="shared" si="4"/>
        <v>0</v>
      </c>
      <c r="U55" s="397">
        <f t="shared" si="5"/>
        <v>0</v>
      </c>
    </row>
    <row r="56" spans="1:21">
      <c r="A56" s="327">
        <v>41</v>
      </c>
      <c r="B56" s="53" t="s">
        <v>95</v>
      </c>
      <c r="C56" s="73" t="s">
        <v>55</v>
      </c>
      <c r="D56" s="390">
        <v>1143.5999999999999</v>
      </c>
      <c r="E56" s="390">
        <v>5</v>
      </c>
      <c r="F56" s="390">
        <v>82.7</v>
      </c>
      <c r="G56" s="390">
        <v>327.8</v>
      </c>
      <c r="H56" s="390">
        <v>73.8</v>
      </c>
      <c r="I56" s="390">
        <v>83.2</v>
      </c>
      <c r="K56" s="9"/>
      <c r="L56" s="396">
        <f t="shared" si="0"/>
        <v>0</v>
      </c>
      <c r="M56" s="397">
        <f t="shared" si="1"/>
        <v>0</v>
      </c>
      <c r="O56" s="9"/>
      <c r="P56" s="396">
        <f t="shared" si="2"/>
        <v>0</v>
      </c>
      <c r="Q56" s="397">
        <f t="shared" si="3"/>
        <v>0</v>
      </c>
      <c r="S56" s="9"/>
      <c r="T56" s="396">
        <f t="shared" si="4"/>
        <v>0</v>
      </c>
      <c r="U56" s="397">
        <f t="shared" si="5"/>
        <v>0</v>
      </c>
    </row>
    <row r="57" spans="1:21">
      <c r="A57" s="327">
        <v>42</v>
      </c>
      <c r="B57" s="53" t="s">
        <v>96</v>
      </c>
      <c r="C57" s="73"/>
      <c r="D57" s="390">
        <v>420.5</v>
      </c>
      <c r="E57" s="390">
        <v>5</v>
      </c>
      <c r="F57" s="390">
        <v>30.7</v>
      </c>
      <c r="G57" s="390">
        <v>109.3</v>
      </c>
      <c r="H57" s="390">
        <v>15.3</v>
      </c>
      <c r="I57" s="390">
        <v>0</v>
      </c>
      <c r="K57" s="9"/>
      <c r="L57" s="396">
        <f t="shared" si="0"/>
        <v>0</v>
      </c>
      <c r="M57" s="397">
        <f t="shared" si="1"/>
        <v>0</v>
      </c>
      <c r="O57" s="9"/>
      <c r="P57" s="396">
        <f t="shared" si="2"/>
        <v>0</v>
      </c>
      <c r="Q57" s="397">
        <f t="shared" si="3"/>
        <v>0</v>
      </c>
      <c r="S57" s="9"/>
      <c r="T57" s="396">
        <f t="shared" si="4"/>
        <v>0</v>
      </c>
      <c r="U57" s="397">
        <f t="shared" si="5"/>
        <v>0</v>
      </c>
    </row>
    <row r="58" spans="1:21">
      <c r="A58" s="327">
        <v>43</v>
      </c>
      <c r="B58" s="53" t="s">
        <v>97</v>
      </c>
      <c r="C58" s="73" t="s">
        <v>55</v>
      </c>
      <c r="D58" s="390">
        <v>193.8</v>
      </c>
      <c r="E58" s="390">
        <v>13.9</v>
      </c>
      <c r="F58" s="390">
        <v>27.1</v>
      </c>
      <c r="G58" s="390">
        <v>21.1</v>
      </c>
      <c r="H58" s="390">
        <v>14.1</v>
      </c>
      <c r="I58" s="390">
        <v>6.3</v>
      </c>
      <c r="K58" s="9"/>
      <c r="L58" s="396">
        <f t="shared" si="0"/>
        <v>0</v>
      </c>
      <c r="M58" s="397">
        <f t="shared" si="1"/>
        <v>0</v>
      </c>
      <c r="O58" s="9"/>
      <c r="P58" s="396">
        <f t="shared" si="2"/>
        <v>0</v>
      </c>
      <c r="Q58" s="397">
        <f t="shared" si="3"/>
        <v>0</v>
      </c>
      <c r="S58" s="9"/>
      <c r="T58" s="396">
        <f t="shared" si="4"/>
        <v>0</v>
      </c>
      <c r="U58" s="397">
        <f t="shared" si="5"/>
        <v>0</v>
      </c>
    </row>
    <row r="59" spans="1:21">
      <c r="A59" s="327">
        <v>44</v>
      </c>
      <c r="B59" s="53" t="s">
        <v>98</v>
      </c>
      <c r="C59" s="73" t="s">
        <v>55</v>
      </c>
      <c r="D59" s="390">
        <v>88.2</v>
      </c>
      <c r="E59" s="390">
        <v>5</v>
      </c>
      <c r="F59" s="390">
        <v>35.9</v>
      </c>
      <c r="G59" s="390">
        <v>4.8</v>
      </c>
      <c r="H59" s="390">
        <v>0</v>
      </c>
      <c r="I59" s="390">
        <v>0</v>
      </c>
      <c r="K59" s="9"/>
      <c r="L59" s="396">
        <f t="shared" si="0"/>
        <v>0</v>
      </c>
      <c r="M59" s="397">
        <f t="shared" si="1"/>
        <v>0</v>
      </c>
      <c r="O59" s="9"/>
      <c r="P59" s="396">
        <f t="shared" si="2"/>
        <v>0</v>
      </c>
      <c r="Q59" s="397">
        <f t="shared" si="3"/>
        <v>0</v>
      </c>
      <c r="S59" s="9"/>
      <c r="T59" s="396">
        <f t="shared" si="4"/>
        <v>0</v>
      </c>
      <c r="U59" s="397">
        <f t="shared" si="5"/>
        <v>0</v>
      </c>
    </row>
    <row r="60" spans="1:21">
      <c r="A60" s="327">
        <v>45</v>
      </c>
      <c r="B60" s="53" t="s">
        <v>99</v>
      </c>
      <c r="C60" s="73" t="s">
        <v>55</v>
      </c>
      <c r="D60" s="390">
        <v>100.5</v>
      </c>
      <c r="E60" s="390">
        <v>19.3</v>
      </c>
      <c r="F60" s="390">
        <v>47.9</v>
      </c>
      <c r="G60" s="390">
        <v>10.9</v>
      </c>
      <c r="H60" s="390">
        <v>0</v>
      </c>
      <c r="I60" s="390">
        <v>24.5</v>
      </c>
      <c r="K60" s="9"/>
      <c r="L60" s="396">
        <f t="shared" si="0"/>
        <v>0</v>
      </c>
      <c r="M60" s="397">
        <f t="shared" si="1"/>
        <v>0</v>
      </c>
      <c r="O60" s="9"/>
      <c r="P60" s="396">
        <f t="shared" si="2"/>
        <v>0</v>
      </c>
      <c r="Q60" s="397">
        <f t="shared" si="3"/>
        <v>0</v>
      </c>
      <c r="S60" s="9"/>
      <c r="T60" s="396">
        <f t="shared" si="4"/>
        <v>0</v>
      </c>
      <c r="U60" s="397">
        <f t="shared" si="5"/>
        <v>0</v>
      </c>
    </row>
    <row r="61" spans="1:21">
      <c r="A61" s="327">
        <v>46</v>
      </c>
      <c r="B61" s="53" t="s">
        <v>100</v>
      </c>
      <c r="C61" s="73" t="s">
        <v>55</v>
      </c>
      <c r="D61" s="390">
        <v>89.7</v>
      </c>
      <c r="E61" s="390">
        <v>24</v>
      </c>
      <c r="F61" s="390">
        <v>49.2</v>
      </c>
      <c r="G61" s="390">
        <v>10.9</v>
      </c>
      <c r="H61" s="390">
        <v>0</v>
      </c>
      <c r="I61" s="390">
        <v>36.799999999999997</v>
      </c>
      <c r="K61" s="9"/>
      <c r="L61" s="396">
        <f t="shared" si="0"/>
        <v>0</v>
      </c>
      <c r="M61" s="397">
        <f t="shared" si="1"/>
        <v>0</v>
      </c>
      <c r="O61" s="9"/>
      <c r="P61" s="396">
        <f t="shared" si="2"/>
        <v>0</v>
      </c>
      <c r="Q61" s="397">
        <f t="shared" si="3"/>
        <v>0</v>
      </c>
      <c r="S61" s="9"/>
      <c r="T61" s="396">
        <f t="shared" si="4"/>
        <v>0</v>
      </c>
      <c r="U61" s="397">
        <f t="shared" si="5"/>
        <v>0</v>
      </c>
    </row>
    <row r="62" spans="1:21">
      <c r="K62" s="63"/>
      <c r="L62" s="391"/>
      <c r="M62" s="392"/>
      <c r="O62" s="63"/>
      <c r="P62" s="391"/>
      <c r="Q62" s="392"/>
      <c r="S62" s="63"/>
      <c r="T62" s="391"/>
      <c r="U62" s="392"/>
    </row>
    <row r="63" spans="1:21" ht="13.8" thickBot="1">
      <c r="K63" s="393" t="s">
        <v>41</v>
      </c>
      <c r="L63" s="394">
        <f>SUM(L16:L61)</f>
        <v>0</v>
      </c>
      <c r="M63" s="395">
        <f>SUM(M16:M61)</f>
        <v>0</v>
      </c>
      <c r="O63" s="393" t="s">
        <v>41</v>
      </c>
      <c r="P63" s="394">
        <f>SUM(P16:P61)</f>
        <v>0</v>
      </c>
      <c r="Q63" s="395">
        <f>SUM(Q16:Q61)</f>
        <v>0</v>
      </c>
      <c r="S63" s="393" t="s">
        <v>41</v>
      </c>
      <c r="T63" s="394">
        <f>SUM(T16:T61)</f>
        <v>0</v>
      </c>
      <c r="U63" s="395">
        <f>SUM(U16:U61)</f>
        <v>0</v>
      </c>
    </row>
  </sheetData>
  <sheetProtection formatColumns="0" formatRows="0"/>
  <mergeCells count="10">
    <mergeCell ref="K5:U5"/>
    <mergeCell ref="S7:U7"/>
    <mergeCell ref="T10:U10"/>
    <mergeCell ref="K7:M7"/>
    <mergeCell ref="L10:M10"/>
    <mergeCell ref="O7:Q7"/>
    <mergeCell ref="P10:Q10"/>
    <mergeCell ref="L9:M9"/>
    <mergeCell ref="P9:Q9"/>
    <mergeCell ref="T9:U9"/>
  </mergeCells>
  <phoneticPr fontId="3" type="noConversion"/>
  <dataValidations count="2">
    <dataValidation type="list" allowBlank="1" showInputMessage="1" showErrorMessage="1" sqref="T10:U10 P10:Q10 L10:M10" xr:uid="{00000000-0002-0000-0900-000000000000}">
      <formula1>$K$11:$M$11</formula1>
    </dataValidation>
    <dataValidation type="decimal" operator="greaterThan" allowBlank="1" showInputMessage="1" showErrorMessage="1" sqref="K16:K61 O16:O61 S16:S61" xr:uid="{00000000-0002-0000-0900-000001000000}">
      <formula1>0</formula1>
    </dataValidation>
  </dataValidations>
  <pageMargins left="0.7" right="0.7" top="0.78740157499999996" bottom="0.78740157499999996" header="0.3" footer="0.3"/>
  <pageSetup paperSize="9" scale="28" orientation="portrait" verticalDpi="300" r:id="rId1"/>
  <ignoredErrors>
    <ignoredError sqref="L16:M61 P16:Q61 T16:U61" unlocked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Arbeitsblätter</vt:lpstr>
      </vt:variant>
      <vt:variant>
        <vt:i4>11</vt:i4>
      </vt:variant>
      <vt:variant>
        <vt:lpstr>Diagramme</vt:lpstr>
      </vt:variant>
      <vt:variant>
        <vt:i4>1</vt:i4>
      </vt:variant>
      <vt:variant>
        <vt:lpstr>Benannte Bereiche</vt:lpstr>
      </vt:variant>
      <vt:variant>
        <vt:i4>24</vt:i4>
      </vt:variant>
    </vt:vector>
  </HeadingPairs>
  <TitlesOfParts>
    <vt:vector size="36" baseType="lpstr">
      <vt:lpstr>Allgemein</vt:lpstr>
      <vt:lpstr>Variablen</vt:lpstr>
      <vt:lpstr>Projektdaten</vt:lpstr>
      <vt:lpstr>TEIL 1 Zustandsermittlung</vt:lpstr>
      <vt:lpstr>TEIL 2a KSFP Maßnahmen</vt:lpstr>
      <vt:lpstr>TEIL 3 Klimaschutzausweis</vt:lpstr>
      <vt:lpstr>ANNEX 1 Emissionsfaktoren</vt:lpstr>
      <vt:lpstr>ANNEX 2 Spezifische Faktoren</vt:lpstr>
      <vt:lpstr>ANNEX 3 Teilenergiekennwerte</vt:lpstr>
      <vt:lpstr>ANNEX 4 Datenqualitätsindex</vt:lpstr>
      <vt:lpstr>ANNEX 5 Bilanzgrenze + Begriffe</vt:lpstr>
      <vt:lpstr>TEIL 2b KSFP Grafik</vt:lpstr>
      <vt:lpstr>AngabeLCA</vt:lpstr>
      <vt:lpstr>AngabeNRF</vt:lpstr>
      <vt:lpstr>BBK</vt:lpstr>
      <vt:lpstr>BudgetEmission</vt:lpstr>
      <vt:lpstr>BudgetGrenzwert</vt:lpstr>
      <vt:lpstr>Allgemein!Druckbereich</vt:lpstr>
      <vt:lpstr>'ANNEX 1 Emissionsfaktoren'!Druckbereich</vt:lpstr>
      <vt:lpstr>'ANNEX 2 Spezifische Faktoren'!Druckbereich</vt:lpstr>
      <vt:lpstr>'ANNEX 3 Teilenergiekennwerte'!Druckbereich</vt:lpstr>
      <vt:lpstr>'ANNEX 4 Datenqualitätsindex'!Druckbereich</vt:lpstr>
      <vt:lpstr>Projektdaten!Druckbereich</vt:lpstr>
      <vt:lpstr>'TEIL 1 Zustandsermittlung'!Druckbereich</vt:lpstr>
      <vt:lpstr>'TEIL 2a KSFP Maßnahmen'!Druckbereich</vt:lpstr>
      <vt:lpstr>'TEIL 3 Klimaschutzausweis'!Druckbereich</vt:lpstr>
      <vt:lpstr>Variablen!Druckbereich</vt:lpstr>
      <vt:lpstr>GIB</vt:lpstr>
      <vt:lpstr>JahrEmission</vt:lpstr>
      <vt:lpstr>JahrEmissionen</vt:lpstr>
      <vt:lpstr>JahrGrenzwert</vt:lpstr>
      <vt:lpstr>NRF</vt:lpstr>
      <vt:lpstr>Prozentual</vt:lpstr>
      <vt:lpstr>Spezifisch</vt:lpstr>
      <vt:lpstr>StartjahrKSFP</vt:lpstr>
      <vt:lpstr>ZieljahrKSFP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Julius Christoph Loydl</dc:creator>
  <cp:lastModifiedBy>office ogni</cp:lastModifiedBy>
  <cp:lastPrinted>2020-03-11T12:11:45Z</cp:lastPrinted>
  <dcterms:created xsi:type="dcterms:W3CDTF">2019-10-16T07:05:20Z</dcterms:created>
  <dcterms:modified xsi:type="dcterms:W3CDTF">2020-11-12T09:57:25Z</dcterms:modified>
</cp:coreProperties>
</file>