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Z:\System\001_DGNB - Neubau Innenräume Version 2020\02 ÖGNI NIR 2020 - PILOT\02 Gewichtungstabelle\"/>
    </mc:Choice>
  </mc:AlternateContent>
  <xr:revisionPtr revIDLastSave="0" documentId="13_ncr:1_{A5D4227F-D90A-4025-8837-76AF3056CDE0}" xr6:coauthVersionLast="45" xr6:coauthVersionMax="45" xr10:uidLastSave="{00000000-0000-0000-0000-000000000000}"/>
  <bookViews>
    <workbookView xWindow="-108" yWindow="-108" windowWidth="23256" windowHeight="12576" xr2:uid="{00000000-000D-0000-FFFF-FFFF00000000}"/>
  </bookViews>
  <sheets>
    <sheet name="Deckblatt" sheetId="4" r:id="rId1"/>
    <sheet name="Büro" sheetId="1" r:id="rId2"/>
    <sheet name="Shopping" sheetId="7" r:id="rId3"/>
    <sheet name="Hotel" sheetId="8" r:id="rId4"/>
    <sheet name="Gastronomie" sheetId="9" r:id="rId5"/>
    <sheet name="Deckblatt Prüfungstool" sheetId="10" r:id="rId6"/>
    <sheet name="1. Prüfung (Büro)" sheetId="12" r:id="rId7"/>
    <sheet name="Ergebnis 1. Prüf. (Büro)" sheetId="20" r:id="rId8"/>
    <sheet name="2. Prüfung (Büro)" sheetId="13" r:id="rId9"/>
    <sheet name="Ergebnis 2. Prüf. (Büro)" sheetId="21" r:id="rId10"/>
    <sheet name="1. Prüfung (Shopping)" sheetId="14" r:id="rId11"/>
    <sheet name="Ergebnis 1. Prüf. (Shopping)" sheetId="22" r:id="rId12"/>
    <sheet name="2. Prüfung (Shopping)" sheetId="15" r:id="rId13"/>
    <sheet name="Ergebnis 2. Prüf. (Shopping)" sheetId="23" r:id="rId14"/>
    <sheet name="1. Prüfung (Hotel)" sheetId="16" r:id="rId15"/>
    <sheet name="Ergebnis 1. Prüf. (Hotel)" sheetId="24" r:id="rId16"/>
    <sheet name="2. Prüfung (Hotel)" sheetId="17" r:id="rId17"/>
    <sheet name="Ergebnis 2. Prüf. (Hotel)" sheetId="25" r:id="rId18"/>
    <sheet name="1. Prüfung (Gastronomie)" sheetId="18" r:id="rId19"/>
    <sheet name="Ergebnis 1. Prüf. (Gastronomie)" sheetId="26" r:id="rId20"/>
    <sheet name="2. Prüfung (Gastronomie)" sheetId="19" r:id="rId21"/>
    <sheet name="Ergebnis 2. Prüf. (Gastronomie)" sheetId="27" r:id="rId22"/>
    <sheet name="Berechnungen" sheetId="5" state="hidden" r:id="rId23"/>
  </sheets>
  <definedNames>
    <definedName name="_xlnm.Print_Area" localSheetId="0">Deckblatt!$A$1:$I$50</definedName>
    <definedName name="_xlnm.Print_Area" localSheetId="7">'Ergebnis 1. Prüf. (Büro)'!$A$1:$G$39</definedName>
    <definedName name="_xlnm.Print_Area" localSheetId="19">'Ergebnis 1. Prüf. (Gastronomie)'!$A$1:$G$37</definedName>
    <definedName name="_xlnm.Print_Area" localSheetId="15">'Ergebnis 1. Prüf. (Hotel)'!$A$1:$G$40</definedName>
    <definedName name="_xlnm.Print_Area" localSheetId="11">'Ergebnis 1. Prüf. (Shopping)'!$A$1:$G$36</definedName>
    <definedName name="_xlnm.Print_Area" localSheetId="9">'Ergebnis 2. Prüf. (Büro)'!$A$1:$G$39</definedName>
    <definedName name="_xlnm.Print_Area" localSheetId="21">'Ergebnis 2. Prüf. (Gastronomie)'!$A$1:$G$37</definedName>
    <definedName name="_xlnm.Print_Area" localSheetId="17">'Ergebnis 2. Prüf. (Hotel)'!$A$1:$G$40</definedName>
    <definedName name="_xlnm.Print_Area" localSheetId="13">'Ergebnis 2. Prüf. (Shopping)'!$A$1:$G$36</definedName>
  </definedNames>
  <calcPr calcId="191029"/>
</workbook>
</file>

<file path=xl/calcChain.xml><?xml version="1.0" encoding="utf-8"?>
<calcChain xmlns="http://schemas.openxmlformats.org/spreadsheetml/2006/main">
  <c r="B10" i="10" l="1"/>
  <c r="G94" i="9" l="1"/>
  <c r="F21" i="27" l="1"/>
  <c r="B32" i="27"/>
  <c r="D31" i="27"/>
  <c r="B31" i="27"/>
  <c r="B30" i="27"/>
  <c r="D29" i="27"/>
  <c r="B29" i="27"/>
  <c r="B28" i="27"/>
  <c r="D25" i="27"/>
  <c r="C25" i="27"/>
  <c r="B25" i="27"/>
  <c r="D24" i="27"/>
  <c r="C24" i="27"/>
  <c r="B24" i="27"/>
  <c r="D23" i="27"/>
  <c r="C23" i="27"/>
  <c r="B23" i="27"/>
  <c r="D22" i="27"/>
  <c r="C22" i="27"/>
  <c r="B22" i="27"/>
  <c r="D21" i="27"/>
  <c r="C21" i="27"/>
  <c r="B21" i="27"/>
  <c r="D20" i="27"/>
  <c r="C20" i="27"/>
  <c r="B20" i="27"/>
  <c r="D19" i="27"/>
  <c r="B19" i="27"/>
  <c r="D18" i="27"/>
  <c r="C18" i="27"/>
  <c r="B18" i="27"/>
  <c r="D17" i="27"/>
  <c r="C17" i="27"/>
  <c r="B17" i="27"/>
  <c r="D16" i="27"/>
  <c r="C16" i="27"/>
  <c r="B16" i="27"/>
  <c r="D15" i="27"/>
  <c r="D30" i="27" s="1"/>
  <c r="C15" i="27"/>
  <c r="B15" i="27"/>
  <c r="D14" i="27"/>
  <c r="C14" i="27"/>
  <c r="B14" i="27"/>
  <c r="D13" i="27"/>
  <c r="C13" i="27"/>
  <c r="B13" i="27"/>
  <c r="D12" i="27"/>
  <c r="C12" i="27"/>
  <c r="B12" i="27"/>
  <c r="D11" i="27"/>
  <c r="C11" i="27"/>
  <c r="B11" i="27"/>
  <c r="D10" i="27"/>
  <c r="C10" i="27"/>
  <c r="B10" i="27"/>
  <c r="B7" i="27"/>
  <c r="D4" i="27"/>
  <c r="C4" i="27"/>
  <c r="D3" i="27"/>
  <c r="C3" i="27"/>
  <c r="D2" i="27"/>
  <c r="C2" i="27"/>
  <c r="B32" i="26"/>
  <c r="B31" i="26"/>
  <c r="B30" i="26"/>
  <c r="B29" i="26"/>
  <c r="B28" i="26"/>
  <c r="D25" i="26"/>
  <c r="C25" i="26"/>
  <c r="B25" i="26"/>
  <c r="D24" i="26"/>
  <c r="C24" i="26"/>
  <c r="B24" i="26"/>
  <c r="D23" i="26"/>
  <c r="C23" i="26"/>
  <c r="B23" i="26"/>
  <c r="D22" i="26"/>
  <c r="C22" i="26"/>
  <c r="B22" i="26"/>
  <c r="D21" i="26"/>
  <c r="D32" i="26" s="1"/>
  <c r="C21" i="26"/>
  <c r="B21" i="26"/>
  <c r="D20" i="26"/>
  <c r="D31" i="26" s="1"/>
  <c r="C20" i="26"/>
  <c r="B20" i="26"/>
  <c r="D19" i="26"/>
  <c r="B19" i="26"/>
  <c r="D18" i="26"/>
  <c r="C18" i="26"/>
  <c r="B18" i="26"/>
  <c r="D17" i="26"/>
  <c r="C17" i="26"/>
  <c r="B17" i="26"/>
  <c r="D16" i="26"/>
  <c r="C16" i="26"/>
  <c r="B16" i="26"/>
  <c r="F15" i="26"/>
  <c r="D15" i="26"/>
  <c r="C15" i="26"/>
  <c r="B15" i="26"/>
  <c r="D14" i="26"/>
  <c r="D29" i="26" s="1"/>
  <c r="C14" i="26"/>
  <c r="B14" i="26"/>
  <c r="D13" i="26"/>
  <c r="C13" i="26"/>
  <c r="B13" i="26"/>
  <c r="D12" i="26"/>
  <c r="C12" i="26"/>
  <c r="B12" i="26"/>
  <c r="D11" i="26"/>
  <c r="C11" i="26"/>
  <c r="B11" i="26"/>
  <c r="D10" i="26"/>
  <c r="D28" i="26" s="1"/>
  <c r="C10" i="26"/>
  <c r="B10" i="26"/>
  <c r="B7" i="26"/>
  <c r="D4" i="26"/>
  <c r="C4" i="26"/>
  <c r="D3" i="26"/>
  <c r="C3" i="26"/>
  <c r="D2" i="26"/>
  <c r="C2" i="26"/>
  <c r="D10" i="25"/>
  <c r="D11" i="25"/>
  <c r="D12" i="25"/>
  <c r="D13" i="25"/>
  <c r="D14" i="25"/>
  <c r="D15" i="25"/>
  <c r="D16" i="25"/>
  <c r="D17" i="25"/>
  <c r="D18" i="25"/>
  <c r="D19" i="25"/>
  <c r="D20" i="25"/>
  <c r="D21" i="25"/>
  <c r="D22" i="25"/>
  <c r="D23" i="25"/>
  <c r="D24" i="25"/>
  <c r="D25" i="25"/>
  <c r="D26" i="25"/>
  <c r="D27" i="25"/>
  <c r="D28" i="25"/>
  <c r="B35" i="25"/>
  <c r="B34" i="25"/>
  <c r="B33" i="25"/>
  <c r="B32" i="25"/>
  <c r="B31" i="25"/>
  <c r="C28" i="25"/>
  <c r="B28" i="25"/>
  <c r="C27" i="25"/>
  <c r="B27" i="25"/>
  <c r="C26" i="25"/>
  <c r="B26" i="25"/>
  <c r="C25" i="25"/>
  <c r="B25" i="25"/>
  <c r="D35" i="25"/>
  <c r="C24" i="25"/>
  <c r="B24" i="25"/>
  <c r="C23" i="25"/>
  <c r="B23" i="25"/>
  <c r="C22" i="25"/>
  <c r="B22" i="25"/>
  <c r="B21" i="25"/>
  <c r="C20" i="25"/>
  <c r="B20" i="25"/>
  <c r="C19" i="25"/>
  <c r="B19" i="25"/>
  <c r="C18" i="25"/>
  <c r="B18" i="25"/>
  <c r="C17" i="25"/>
  <c r="B17" i="25"/>
  <c r="C16" i="25"/>
  <c r="B16" i="25"/>
  <c r="C15" i="25"/>
  <c r="B15" i="25"/>
  <c r="D32" i="25"/>
  <c r="C14" i="25"/>
  <c r="B14" i="25"/>
  <c r="C13" i="25"/>
  <c r="B13" i="25"/>
  <c r="C12" i="25"/>
  <c r="B12" i="25"/>
  <c r="C11" i="25"/>
  <c r="B11" i="25"/>
  <c r="C10" i="25"/>
  <c r="B10" i="25"/>
  <c r="B7" i="25"/>
  <c r="D4" i="25"/>
  <c r="C4" i="25"/>
  <c r="D3" i="25"/>
  <c r="C3" i="25"/>
  <c r="D2" i="25"/>
  <c r="C2" i="25"/>
  <c r="B35" i="24"/>
  <c r="B34" i="24"/>
  <c r="B33" i="24"/>
  <c r="B32" i="24"/>
  <c r="B31" i="24"/>
  <c r="D28" i="24"/>
  <c r="C28" i="24"/>
  <c r="B28" i="24"/>
  <c r="D27" i="24"/>
  <c r="C27" i="24"/>
  <c r="B27" i="24"/>
  <c r="D26" i="24"/>
  <c r="C26" i="24"/>
  <c r="B26" i="24"/>
  <c r="D25" i="24"/>
  <c r="C25" i="24"/>
  <c r="B25" i="24"/>
  <c r="D24" i="24"/>
  <c r="D35" i="24" s="1"/>
  <c r="C24" i="24"/>
  <c r="B24" i="24"/>
  <c r="D23" i="24"/>
  <c r="D34" i="24" s="1"/>
  <c r="C23" i="24"/>
  <c r="B23" i="24"/>
  <c r="D22" i="24"/>
  <c r="C22" i="24"/>
  <c r="B22" i="24"/>
  <c r="D21" i="24"/>
  <c r="B21" i="24"/>
  <c r="D20" i="24"/>
  <c r="C20" i="24"/>
  <c r="B20" i="24"/>
  <c r="D19" i="24"/>
  <c r="C19" i="24"/>
  <c r="B19" i="24"/>
  <c r="D18" i="24"/>
  <c r="C18" i="24"/>
  <c r="B18" i="24"/>
  <c r="D17" i="24"/>
  <c r="C17" i="24"/>
  <c r="B17" i="24"/>
  <c r="D16" i="24"/>
  <c r="C16" i="24"/>
  <c r="B16" i="24"/>
  <c r="D15" i="24"/>
  <c r="C15" i="24"/>
  <c r="B15" i="24"/>
  <c r="D14" i="24"/>
  <c r="D32" i="24" s="1"/>
  <c r="C14" i="24"/>
  <c r="B14" i="24"/>
  <c r="D13" i="24"/>
  <c r="C13" i="24"/>
  <c r="B13" i="24"/>
  <c r="D12" i="24"/>
  <c r="C12" i="24"/>
  <c r="B12" i="24"/>
  <c r="D11" i="24"/>
  <c r="C11" i="24"/>
  <c r="B11" i="24"/>
  <c r="D10" i="24"/>
  <c r="D31" i="24" s="1"/>
  <c r="C10" i="24"/>
  <c r="B10" i="24"/>
  <c r="B7" i="24"/>
  <c r="D4" i="24"/>
  <c r="C4" i="24"/>
  <c r="D3" i="24"/>
  <c r="C3" i="24"/>
  <c r="D2" i="24"/>
  <c r="C2" i="24"/>
  <c r="F21" i="23"/>
  <c r="B31" i="23"/>
  <c r="D30" i="23"/>
  <c r="B30" i="23"/>
  <c r="B29" i="23"/>
  <c r="B28" i="23"/>
  <c r="B27" i="23"/>
  <c r="D24" i="23"/>
  <c r="C24" i="23"/>
  <c r="B24" i="23"/>
  <c r="D23" i="23"/>
  <c r="C23" i="23"/>
  <c r="B23" i="23"/>
  <c r="D22" i="23"/>
  <c r="C22" i="23"/>
  <c r="B22" i="23"/>
  <c r="D21" i="23"/>
  <c r="D31" i="23" s="1"/>
  <c r="C21" i="23"/>
  <c r="B21" i="23"/>
  <c r="D20" i="23"/>
  <c r="C20" i="23"/>
  <c r="B20" i="23"/>
  <c r="D19" i="23"/>
  <c r="B19" i="23"/>
  <c r="D18" i="23"/>
  <c r="C18" i="23"/>
  <c r="B18" i="23"/>
  <c r="D17" i="23"/>
  <c r="C17" i="23"/>
  <c r="B17" i="23"/>
  <c r="D16" i="23"/>
  <c r="C16" i="23"/>
  <c r="B16" i="23"/>
  <c r="D15" i="23"/>
  <c r="C15" i="23"/>
  <c r="B15" i="23"/>
  <c r="D14" i="23"/>
  <c r="D28" i="23" s="1"/>
  <c r="C14" i="23"/>
  <c r="B14" i="23"/>
  <c r="D13" i="23"/>
  <c r="C13" i="23"/>
  <c r="B13" i="23"/>
  <c r="D12" i="23"/>
  <c r="C12" i="23"/>
  <c r="B12" i="23"/>
  <c r="D11" i="23"/>
  <c r="C11" i="23"/>
  <c r="B11" i="23"/>
  <c r="D10" i="23"/>
  <c r="D27" i="23" s="1"/>
  <c r="C10" i="23"/>
  <c r="B10" i="23"/>
  <c r="B7" i="23"/>
  <c r="D4" i="23"/>
  <c r="C4" i="23"/>
  <c r="D3" i="23"/>
  <c r="C3" i="23"/>
  <c r="D2" i="23"/>
  <c r="C2" i="23"/>
  <c r="D30" i="22"/>
  <c r="B31" i="22"/>
  <c r="B30" i="22"/>
  <c r="B29" i="22"/>
  <c r="B28" i="22"/>
  <c r="B27" i="22"/>
  <c r="D24" i="22"/>
  <c r="C24" i="22"/>
  <c r="B24" i="22"/>
  <c r="D23" i="22"/>
  <c r="C23" i="22"/>
  <c r="B23" i="22"/>
  <c r="D22" i="22"/>
  <c r="D31" i="22" s="1"/>
  <c r="C22" i="22"/>
  <c r="B22" i="22"/>
  <c r="D21" i="22"/>
  <c r="C21" i="22"/>
  <c r="B21" i="22"/>
  <c r="D20" i="22"/>
  <c r="C20" i="22"/>
  <c r="B20" i="22"/>
  <c r="D19" i="22"/>
  <c r="B19" i="22"/>
  <c r="D18" i="22"/>
  <c r="C18" i="22"/>
  <c r="B18" i="22"/>
  <c r="D17" i="22"/>
  <c r="C17" i="22"/>
  <c r="B17" i="22"/>
  <c r="D16" i="22"/>
  <c r="C16" i="22"/>
  <c r="B16" i="22"/>
  <c r="D15" i="22"/>
  <c r="D29" i="22" s="1"/>
  <c r="C15" i="22"/>
  <c r="B15" i="22"/>
  <c r="D14" i="22"/>
  <c r="D28" i="22" s="1"/>
  <c r="C14" i="22"/>
  <c r="B14" i="22"/>
  <c r="D13" i="22"/>
  <c r="C13" i="22"/>
  <c r="B13" i="22"/>
  <c r="D12" i="22"/>
  <c r="C12" i="22"/>
  <c r="B12" i="22"/>
  <c r="D11" i="22"/>
  <c r="C11" i="22"/>
  <c r="B11" i="22"/>
  <c r="D10" i="22"/>
  <c r="D27" i="22" s="1"/>
  <c r="C10" i="22"/>
  <c r="B10" i="22"/>
  <c r="B7" i="22"/>
  <c r="D4" i="22"/>
  <c r="C4" i="22"/>
  <c r="D3" i="22"/>
  <c r="C3" i="22"/>
  <c r="D2" i="22"/>
  <c r="C2" i="22"/>
  <c r="I34" i="13"/>
  <c r="E14" i="21" s="1"/>
  <c r="B10" i="21"/>
  <c r="C10" i="21"/>
  <c r="D10" i="21"/>
  <c r="B11" i="21"/>
  <c r="C11" i="21"/>
  <c r="D11" i="21"/>
  <c r="B12" i="21"/>
  <c r="C12" i="21"/>
  <c r="D12" i="21"/>
  <c r="B13" i="21"/>
  <c r="C13" i="21"/>
  <c r="D13" i="21"/>
  <c r="B14" i="21"/>
  <c r="C14" i="21"/>
  <c r="D14" i="21"/>
  <c r="D31" i="21" s="1"/>
  <c r="B15" i="21"/>
  <c r="C15" i="21"/>
  <c r="D15" i="21"/>
  <c r="B16" i="21"/>
  <c r="C16" i="21"/>
  <c r="D16" i="21"/>
  <c r="B17" i="21"/>
  <c r="C17" i="21"/>
  <c r="D17" i="21"/>
  <c r="B18" i="21"/>
  <c r="C18" i="21"/>
  <c r="D18" i="21"/>
  <c r="B19" i="21"/>
  <c r="C19" i="21"/>
  <c r="D19" i="21"/>
  <c r="B20" i="21"/>
  <c r="C20" i="21"/>
  <c r="D20" i="21"/>
  <c r="B21" i="21"/>
  <c r="C21" i="21"/>
  <c r="D21" i="21"/>
  <c r="B22" i="21"/>
  <c r="D22" i="21"/>
  <c r="B23" i="21"/>
  <c r="C23" i="21"/>
  <c r="D23" i="21"/>
  <c r="D33" i="21" s="1"/>
  <c r="B24" i="21"/>
  <c r="C24" i="21"/>
  <c r="D24" i="21"/>
  <c r="B25" i="21"/>
  <c r="C25" i="21"/>
  <c r="D25" i="21"/>
  <c r="D34" i="21" s="1"/>
  <c r="B26" i="21"/>
  <c r="C26" i="21"/>
  <c r="D26" i="21"/>
  <c r="B27" i="21"/>
  <c r="C27" i="21"/>
  <c r="D27" i="21"/>
  <c r="B30" i="21"/>
  <c r="D30" i="21"/>
  <c r="B31" i="21"/>
  <c r="B32" i="21"/>
  <c r="B33" i="21"/>
  <c r="B34" i="21"/>
  <c r="B7" i="21"/>
  <c r="D4" i="21"/>
  <c r="C4" i="21"/>
  <c r="D3" i="21"/>
  <c r="C3" i="21"/>
  <c r="D2" i="21"/>
  <c r="C2" i="21"/>
  <c r="D32" i="20"/>
  <c r="C12" i="20"/>
  <c r="C27" i="20"/>
  <c r="C26" i="20"/>
  <c r="C25" i="20"/>
  <c r="C24" i="20"/>
  <c r="C23" i="20"/>
  <c r="C21" i="20"/>
  <c r="C20" i="20"/>
  <c r="C19" i="20"/>
  <c r="C18" i="20"/>
  <c r="C17" i="20"/>
  <c r="C16" i="20"/>
  <c r="C15" i="20"/>
  <c r="C14" i="20"/>
  <c r="C13" i="20"/>
  <c r="C11" i="20"/>
  <c r="C10" i="20"/>
  <c r="D4" i="20"/>
  <c r="D3" i="20"/>
  <c r="D2" i="20"/>
  <c r="B34" i="20"/>
  <c r="B33" i="20"/>
  <c r="B32" i="20"/>
  <c r="B31" i="20"/>
  <c r="B30" i="20"/>
  <c r="D27" i="20"/>
  <c r="B27" i="20"/>
  <c r="D26" i="20"/>
  <c r="B26" i="20"/>
  <c r="D25" i="20"/>
  <c r="B25" i="20"/>
  <c r="D24" i="20"/>
  <c r="D34" i="20" s="1"/>
  <c r="B24" i="20"/>
  <c r="D23" i="20"/>
  <c r="D33" i="20" s="1"/>
  <c r="B23" i="20"/>
  <c r="E22" i="20"/>
  <c r="D22" i="20"/>
  <c r="B22" i="20"/>
  <c r="D21" i="20"/>
  <c r="B21" i="20"/>
  <c r="D20" i="20"/>
  <c r="B20" i="20"/>
  <c r="D19" i="20"/>
  <c r="B19" i="20"/>
  <c r="D18" i="20"/>
  <c r="B18" i="20"/>
  <c r="D17" i="20"/>
  <c r="B17" i="20"/>
  <c r="D16" i="20"/>
  <c r="B16" i="20"/>
  <c r="D15" i="20"/>
  <c r="B15" i="20"/>
  <c r="D14" i="20"/>
  <c r="D31" i="20" s="1"/>
  <c r="B14" i="20"/>
  <c r="D13" i="20"/>
  <c r="B13" i="20"/>
  <c r="D12" i="20"/>
  <c r="B12" i="20"/>
  <c r="D11" i="20"/>
  <c r="B11" i="20"/>
  <c r="D10" i="20"/>
  <c r="B10" i="20"/>
  <c r="B7" i="20"/>
  <c r="C4" i="20"/>
  <c r="C3" i="20"/>
  <c r="C2" i="20"/>
  <c r="H14" i="19"/>
  <c r="H15" i="19"/>
  <c r="H16" i="19"/>
  <c r="H17" i="19"/>
  <c r="H19" i="19"/>
  <c r="H20" i="19"/>
  <c r="H21" i="19"/>
  <c r="H23" i="19"/>
  <c r="H24" i="19"/>
  <c r="H26" i="19"/>
  <c r="H27" i="19"/>
  <c r="H28" i="19"/>
  <c r="H29" i="19"/>
  <c r="H30" i="19"/>
  <c r="H31" i="19"/>
  <c r="H32" i="19"/>
  <c r="H33" i="19"/>
  <c r="H35" i="19"/>
  <c r="H36" i="19"/>
  <c r="H37" i="19"/>
  <c r="H38" i="19"/>
  <c r="H40" i="19"/>
  <c r="H41" i="19"/>
  <c r="H42" i="19"/>
  <c r="H43" i="19"/>
  <c r="H44" i="19"/>
  <c r="H45" i="19"/>
  <c r="H46" i="19"/>
  <c r="H47" i="19"/>
  <c r="H48" i="19"/>
  <c r="H49" i="19"/>
  <c r="H50" i="19"/>
  <c r="H51" i="19"/>
  <c r="H53" i="19"/>
  <c r="H54" i="19"/>
  <c r="H55" i="19"/>
  <c r="H56" i="19"/>
  <c r="H57" i="19"/>
  <c r="H58" i="19"/>
  <c r="H59" i="19"/>
  <c r="H60" i="19"/>
  <c r="H61" i="19"/>
  <c r="H63" i="19"/>
  <c r="H64" i="19"/>
  <c r="H65" i="19"/>
  <c r="H66" i="19"/>
  <c r="H67" i="19"/>
  <c r="H68" i="19"/>
  <c r="H69" i="19"/>
  <c r="H71" i="19"/>
  <c r="H72" i="19"/>
  <c r="H73" i="19"/>
  <c r="H74" i="19"/>
  <c r="H75" i="19"/>
  <c r="H76" i="19"/>
  <c r="H77" i="19"/>
  <c r="H79" i="19"/>
  <c r="H80" i="19"/>
  <c r="H81" i="19"/>
  <c r="H82" i="19"/>
  <c r="H83" i="19"/>
  <c r="H84" i="19"/>
  <c r="H85" i="19"/>
  <c r="H87" i="19"/>
  <c r="H88" i="19"/>
  <c r="H89" i="19"/>
  <c r="H91" i="19"/>
  <c r="H92" i="19"/>
  <c r="H93" i="19"/>
  <c r="H95" i="19"/>
  <c r="H96" i="19"/>
  <c r="H97" i="19"/>
  <c r="H98" i="19"/>
  <c r="H99" i="19"/>
  <c r="H100" i="19"/>
  <c r="H101" i="19"/>
  <c r="H102" i="19"/>
  <c r="H103" i="19"/>
  <c r="H104" i="19"/>
  <c r="H106" i="19"/>
  <c r="H107" i="19"/>
  <c r="H108" i="19"/>
  <c r="H109" i="19"/>
  <c r="H111" i="19"/>
  <c r="H112" i="19"/>
  <c r="H113" i="19"/>
  <c r="H13"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2" i="19"/>
  <c r="T113" i="19"/>
  <c r="S113" i="19"/>
  <c r="F113" i="19"/>
  <c r="T112" i="19"/>
  <c r="S112" i="19"/>
  <c r="F112" i="19"/>
  <c r="T111" i="19"/>
  <c r="U110" i="19" s="1"/>
  <c r="S111" i="19"/>
  <c r="F111" i="19"/>
  <c r="S110" i="19"/>
  <c r="T109" i="19"/>
  <c r="F109" i="19"/>
  <c r="T108" i="19"/>
  <c r="F108" i="19"/>
  <c r="T107" i="19"/>
  <c r="F107" i="19"/>
  <c r="T106" i="19"/>
  <c r="F106" i="19"/>
  <c r="V105" i="19"/>
  <c r="S105" i="19"/>
  <c r="T104" i="19"/>
  <c r="F104" i="19"/>
  <c r="T103" i="19"/>
  <c r="S103" i="19"/>
  <c r="F103" i="19"/>
  <c r="T102" i="19"/>
  <c r="S102" i="19"/>
  <c r="F102" i="19"/>
  <c r="T101" i="19"/>
  <c r="S101" i="19"/>
  <c r="F101" i="19"/>
  <c r="T100" i="19"/>
  <c r="S100" i="19"/>
  <c r="F100" i="19"/>
  <c r="T99" i="19"/>
  <c r="F99" i="19"/>
  <c r="T98" i="19"/>
  <c r="S98" i="19"/>
  <c r="F98" i="19"/>
  <c r="T97" i="19"/>
  <c r="S97" i="19"/>
  <c r="F97" i="19"/>
  <c r="T96" i="19"/>
  <c r="S96" i="19"/>
  <c r="F96" i="19"/>
  <c r="T95" i="19"/>
  <c r="S95" i="19"/>
  <c r="F95" i="19"/>
  <c r="S94" i="19"/>
  <c r="T93" i="19"/>
  <c r="S93" i="19"/>
  <c r="F93" i="19"/>
  <c r="T92" i="19"/>
  <c r="S92" i="19"/>
  <c r="F92" i="19"/>
  <c r="T91" i="19"/>
  <c r="S91" i="19"/>
  <c r="F91" i="19"/>
  <c r="S90" i="19"/>
  <c r="T89" i="19"/>
  <c r="F89" i="19"/>
  <c r="T88" i="19"/>
  <c r="F88" i="19"/>
  <c r="T87" i="19"/>
  <c r="F87" i="19"/>
  <c r="U86" i="19"/>
  <c r="M86" i="19" s="1"/>
  <c r="S86" i="19"/>
  <c r="T85" i="19"/>
  <c r="S85" i="19"/>
  <c r="F85" i="19"/>
  <c r="T84" i="19"/>
  <c r="S84" i="19"/>
  <c r="F84" i="19"/>
  <c r="T83" i="19"/>
  <c r="S83" i="19"/>
  <c r="F83" i="19"/>
  <c r="T82" i="19"/>
  <c r="S82" i="19"/>
  <c r="F82" i="19"/>
  <c r="T81" i="19"/>
  <c r="S81" i="19"/>
  <c r="F81" i="19"/>
  <c r="T80" i="19"/>
  <c r="V78" i="19" s="1"/>
  <c r="S80" i="19"/>
  <c r="F80" i="19"/>
  <c r="T79" i="19"/>
  <c r="S79" i="19"/>
  <c r="F79" i="19"/>
  <c r="S78" i="19"/>
  <c r="K78" i="19"/>
  <c r="U77" i="19"/>
  <c r="T77" i="19"/>
  <c r="S77" i="19"/>
  <c r="M77" i="19"/>
  <c r="F19" i="27" s="1"/>
  <c r="I77" i="19"/>
  <c r="E19" i="27" s="1"/>
  <c r="F77" i="19"/>
  <c r="T76" i="19"/>
  <c r="S76" i="19"/>
  <c r="F76" i="19"/>
  <c r="T75" i="19"/>
  <c r="S75" i="19"/>
  <c r="F75" i="19"/>
  <c r="T74" i="19"/>
  <c r="S74" i="19"/>
  <c r="F74" i="19"/>
  <c r="T73" i="19"/>
  <c r="S73" i="19"/>
  <c r="F73" i="19"/>
  <c r="T72" i="19"/>
  <c r="S72" i="19"/>
  <c r="F72" i="19"/>
  <c r="T71" i="19"/>
  <c r="S71" i="19"/>
  <c r="F71" i="19"/>
  <c r="S70" i="19"/>
  <c r="K70" i="19"/>
  <c r="T69" i="19"/>
  <c r="F69" i="19"/>
  <c r="T68" i="19"/>
  <c r="F68" i="19"/>
  <c r="T67" i="19"/>
  <c r="F67" i="19"/>
  <c r="T66" i="19"/>
  <c r="F66" i="19"/>
  <c r="T65" i="19"/>
  <c r="U62" i="19" s="1"/>
  <c r="F65" i="19"/>
  <c r="T64" i="19"/>
  <c r="F64" i="19"/>
  <c r="T63" i="19"/>
  <c r="F63" i="19"/>
  <c r="S62" i="19"/>
  <c r="K62" i="19"/>
  <c r="T61" i="19"/>
  <c r="V52" i="19" s="1"/>
  <c r="S61" i="19"/>
  <c r="F61" i="19"/>
  <c r="T60" i="19"/>
  <c r="S60" i="19"/>
  <c r="F60" i="19"/>
  <c r="T59" i="19"/>
  <c r="S59" i="19"/>
  <c r="F59" i="19"/>
  <c r="T58" i="19"/>
  <c r="S58" i="19"/>
  <c r="F58" i="19"/>
  <c r="T57" i="19"/>
  <c r="S57" i="19"/>
  <c r="F57" i="19"/>
  <c r="T56" i="19"/>
  <c r="S56" i="19"/>
  <c r="F56" i="19"/>
  <c r="T55" i="19"/>
  <c r="S55" i="19"/>
  <c r="F55" i="19"/>
  <c r="T54" i="19"/>
  <c r="S54" i="19"/>
  <c r="F54" i="19"/>
  <c r="T53" i="19"/>
  <c r="S53" i="19"/>
  <c r="F53" i="19"/>
  <c r="S52" i="19"/>
  <c r="T51" i="19"/>
  <c r="S51" i="19"/>
  <c r="F51" i="19"/>
  <c r="T50" i="19"/>
  <c r="S50" i="19"/>
  <c r="F50" i="19"/>
  <c r="T49" i="19"/>
  <c r="S49" i="19"/>
  <c r="F49" i="19"/>
  <c r="T48" i="19"/>
  <c r="S48" i="19"/>
  <c r="F48" i="19"/>
  <c r="T47" i="19"/>
  <c r="S47" i="19"/>
  <c r="F47" i="19"/>
  <c r="T46" i="19"/>
  <c r="S46" i="19"/>
  <c r="F46" i="19"/>
  <c r="T45" i="19"/>
  <c r="S45" i="19"/>
  <c r="F45" i="19"/>
  <c r="T44" i="19"/>
  <c r="S44" i="19"/>
  <c r="F44" i="19"/>
  <c r="T43" i="19"/>
  <c r="S43" i="19"/>
  <c r="F43" i="19"/>
  <c r="T42" i="19"/>
  <c r="S42" i="19"/>
  <c r="F42" i="19"/>
  <c r="T41" i="19"/>
  <c r="S41" i="19"/>
  <c r="F41" i="19"/>
  <c r="T40" i="19"/>
  <c r="S40" i="19"/>
  <c r="F40" i="19"/>
  <c r="U39" i="19"/>
  <c r="M39" i="19" s="1"/>
  <c r="F15" i="27" s="1"/>
  <c r="S39" i="19"/>
  <c r="T38" i="19"/>
  <c r="V34" i="19" s="1"/>
  <c r="S38" i="19"/>
  <c r="F38" i="19"/>
  <c r="T37" i="19"/>
  <c r="S37" i="19"/>
  <c r="F37" i="19"/>
  <c r="T36" i="19"/>
  <c r="F36" i="19"/>
  <c r="T35" i="19"/>
  <c r="S35" i="19"/>
  <c r="F35" i="19"/>
  <c r="S34" i="19"/>
  <c r="K34" i="19"/>
  <c r="T33" i="19"/>
  <c r="S33" i="19"/>
  <c r="F33" i="19"/>
  <c r="T32" i="19"/>
  <c r="S32" i="19"/>
  <c r="F32" i="19"/>
  <c r="T31" i="19"/>
  <c r="V25" i="19" s="1"/>
  <c r="S31" i="19"/>
  <c r="F31" i="19"/>
  <c r="T30" i="19"/>
  <c r="S30" i="19"/>
  <c r="F30" i="19"/>
  <c r="T29" i="19"/>
  <c r="S29" i="19"/>
  <c r="F29" i="19"/>
  <c r="T28" i="19"/>
  <c r="S28" i="19"/>
  <c r="F28" i="19"/>
  <c r="T27" i="19"/>
  <c r="S27" i="19"/>
  <c r="F27" i="19"/>
  <c r="T26" i="19"/>
  <c r="S26" i="19"/>
  <c r="F26" i="19"/>
  <c r="S25" i="19"/>
  <c r="T24" i="19"/>
  <c r="F24" i="19"/>
  <c r="T23" i="19"/>
  <c r="F23" i="19"/>
  <c r="S22" i="19"/>
  <c r="T21" i="19"/>
  <c r="S21" i="19"/>
  <c r="F21" i="19"/>
  <c r="T20" i="19"/>
  <c r="S20" i="19"/>
  <c r="F20" i="19"/>
  <c r="T19" i="19"/>
  <c r="S19" i="19"/>
  <c r="F19" i="19"/>
  <c r="S18" i="19"/>
  <c r="T17" i="19"/>
  <c r="S17" i="19"/>
  <c r="F17" i="19"/>
  <c r="T16" i="19"/>
  <c r="S16" i="19"/>
  <c r="F16" i="19"/>
  <c r="T15" i="19"/>
  <c r="S15" i="19"/>
  <c r="F15" i="19"/>
  <c r="T14" i="19"/>
  <c r="S14" i="19"/>
  <c r="F14" i="19"/>
  <c r="T13" i="19"/>
  <c r="S13" i="19"/>
  <c r="F13" i="19"/>
  <c r="S12" i="19"/>
  <c r="F14" i="18"/>
  <c r="F15" i="18"/>
  <c r="F16" i="18"/>
  <c r="F17" i="18"/>
  <c r="F19" i="18"/>
  <c r="F20" i="18"/>
  <c r="F21" i="18"/>
  <c r="F23" i="18"/>
  <c r="F24" i="18"/>
  <c r="F26" i="18"/>
  <c r="F27" i="18"/>
  <c r="F28" i="18"/>
  <c r="F29" i="18"/>
  <c r="F30" i="18"/>
  <c r="F31" i="18"/>
  <c r="F32" i="18"/>
  <c r="F33" i="18"/>
  <c r="F35" i="18"/>
  <c r="F36" i="18"/>
  <c r="F37" i="18"/>
  <c r="F38" i="18"/>
  <c r="F40" i="18"/>
  <c r="F41" i="18"/>
  <c r="F42" i="18"/>
  <c r="F43" i="18"/>
  <c r="F44" i="18"/>
  <c r="F45" i="18"/>
  <c r="F46" i="18"/>
  <c r="F47" i="18"/>
  <c r="F48" i="18"/>
  <c r="F49" i="18"/>
  <c r="F50" i="18"/>
  <c r="F51" i="18"/>
  <c r="F53" i="18"/>
  <c r="F54" i="18"/>
  <c r="F55" i="18"/>
  <c r="F56" i="18"/>
  <c r="F57" i="18"/>
  <c r="F58" i="18"/>
  <c r="F59" i="18"/>
  <c r="F60" i="18"/>
  <c r="F61" i="18"/>
  <c r="F63" i="18"/>
  <c r="F64" i="18"/>
  <c r="F65" i="18"/>
  <c r="F66" i="18"/>
  <c r="F67" i="18"/>
  <c r="F68" i="18"/>
  <c r="F69" i="18"/>
  <c r="F71" i="18"/>
  <c r="F72" i="18"/>
  <c r="F73" i="18"/>
  <c r="F74" i="18"/>
  <c r="F75" i="18"/>
  <c r="F76" i="18"/>
  <c r="F77" i="18"/>
  <c r="F79" i="18"/>
  <c r="F80" i="18"/>
  <c r="F81" i="18"/>
  <c r="F82" i="18"/>
  <c r="F83" i="18"/>
  <c r="F84" i="18"/>
  <c r="F85" i="18"/>
  <c r="F87" i="18"/>
  <c r="F88" i="18"/>
  <c r="F89" i="18"/>
  <c r="F91" i="18"/>
  <c r="F92" i="18"/>
  <c r="F93" i="18"/>
  <c r="F95" i="18"/>
  <c r="F96" i="18"/>
  <c r="F97" i="18"/>
  <c r="F98" i="18"/>
  <c r="F99" i="18"/>
  <c r="F100" i="18"/>
  <c r="F101" i="18"/>
  <c r="F102" i="18"/>
  <c r="F103" i="18"/>
  <c r="F104" i="18"/>
  <c r="F106" i="18"/>
  <c r="F107" i="18"/>
  <c r="F108" i="18"/>
  <c r="F109" i="18"/>
  <c r="F111" i="18"/>
  <c r="F112" i="18"/>
  <c r="F113" i="18"/>
  <c r="F13" i="18"/>
  <c r="Q113" i="18"/>
  <c r="P113" i="18"/>
  <c r="Q112" i="18"/>
  <c r="P112" i="18"/>
  <c r="Q111" i="18"/>
  <c r="P111" i="18"/>
  <c r="P110" i="18"/>
  <c r="Q109" i="18"/>
  <c r="Q108" i="18"/>
  <c r="Q107" i="18"/>
  <c r="Q106" i="18"/>
  <c r="S105" i="18"/>
  <c r="P105" i="18"/>
  <c r="Q104" i="18"/>
  <c r="Q103" i="18"/>
  <c r="P103" i="18"/>
  <c r="Q102" i="18"/>
  <c r="P102" i="18"/>
  <c r="Q101" i="18"/>
  <c r="P101" i="18"/>
  <c r="Q100" i="18"/>
  <c r="P100" i="18"/>
  <c r="Q99" i="18"/>
  <c r="Q98" i="18"/>
  <c r="P98" i="18"/>
  <c r="Q97" i="18"/>
  <c r="P97" i="18"/>
  <c r="Q96" i="18"/>
  <c r="P96" i="18"/>
  <c r="Q95" i="18"/>
  <c r="P95" i="18"/>
  <c r="P94" i="18"/>
  <c r="I94" i="18"/>
  <c r="Q93" i="18"/>
  <c r="P93" i="18"/>
  <c r="Q92" i="18"/>
  <c r="R90" i="18" s="1"/>
  <c r="K90" i="18" s="1"/>
  <c r="F22" i="26" s="1"/>
  <c r="P92" i="18"/>
  <c r="Q91" i="18"/>
  <c r="P91" i="18"/>
  <c r="P90" i="18"/>
  <c r="Q89" i="18"/>
  <c r="Q88" i="18"/>
  <c r="Q87" i="18"/>
  <c r="P86" i="18"/>
  <c r="Q85" i="18"/>
  <c r="P85" i="18"/>
  <c r="Q84" i="18"/>
  <c r="P84" i="18"/>
  <c r="Q83" i="18"/>
  <c r="P83" i="18"/>
  <c r="Q82" i="18"/>
  <c r="P82" i="18"/>
  <c r="Q81" i="18"/>
  <c r="P81" i="18"/>
  <c r="Q80" i="18"/>
  <c r="P80" i="18"/>
  <c r="Q79" i="18"/>
  <c r="R78" i="18" s="1"/>
  <c r="P79" i="18"/>
  <c r="P78" i="18"/>
  <c r="I78" i="18"/>
  <c r="Q77" i="18"/>
  <c r="R77" i="18" s="1"/>
  <c r="P77" i="18"/>
  <c r="Q76" i="18"/>
  <c r="P76" i="18"/>
  <c r="Q75" i="18"/>
  <c r="P75" i="18"/>
  <c r="Q74" i="18"/>
  <c r="P74" i="18"/>
  <c r="Q73" i="18"/>
  <c r="P73" i="18"/>
  <c r="Q72" i="18"/>
  <c r="P72" i="18"/>
  <c r="Q71" i="18"/>
  <c r="P71" i="18"/>
  <c r="P70" i="18"/>
  <c r="I70" i="18"/>
  <c r="Q69" i="18"/>
  <c r="Q68" i="18"/>
  <c r="Q67" i="18"/>
  <c r="Q66" i="18"/>
  <c r="R62" i="18" s="1"/>
  <c r="G62" i="18" s="1"/>
  <c r="Q65" i="18"/>
  <c r="Q64" i="18"/>
  <c r="Q63" i="18"/>
  <c r="P62" i="18"/>
  <c r="I62" i="18"/>
  <c r="Q61" i="18"/>
  <c r="P61" i="18"/>
  <c r="Q60" i="18"/>
  <c r="P60" i="18"/>
  <c r="Q59" i="18"/>
  <c r="P59" i="18"/>
  <c r="Q58" i="18"/>
  <c r="P58" i="18"/>
  <c r="Q57" i="18"/>
  <c r="P57" i="18"/>
  <c r="Q56" i="18"/>
  <c r="P56" i="18"/>
  <c r="Q55" i="18"/>
  <c r="P55" i="18"/>
  <c r="Q54" i="18"/>
  <c r="P54" i="18"/>
  <c r="Q53" i="18"/>
  <c r="P53" i="18"/>
  <c r="S52" i="18"/>
  <c r="P52" i="18"/>
  <c r="Q51" i="18"/>
  <c r="P51" i="18"/>
  <c r="Q50" i="18"/>
  <c r="P50" i="18"/>
  <c r="Q49" i="18"/>
  <c r="P49" i="18"/>
  <c r="Q48" i="18"/>
  <c r="P48" i="18"/>
  <c r="Q47" i="18"/>
  <c r="P47" i="18"/>
  <c r="Q46" i="18"/>
  <c r="P46" i="18"/>
  <c r="Q45" i="18"/>
  <c r="P45" i="18"/>
  <c r="Q44" i="18"/>
  <c r="P44" i="18"/>
  <c r="Q43" i="18"/>
  <c r="P43" i="18"/>
  <c r="Q42" i="18"/>
  <c r="P42" i="18"/>
  <c r="Q41" i="18"/>
  <c r="P41" i="18"/>
  <c r="Q40" i="18"/>
  <c r="P40" i="18"/>
  <c r="R39" i="18"/>
  <c r="K39" i="18" s="1"/>
  <c r="P39" i="18"/>
  <c r="Q38" i="18"/>
  <c r="S34" i="18" s="1"/>
  <c r="P38" i="18"/>
  <c r="Q37" i="18"/>
  <c r="P37" i="18"/>
  <c r="Q36" i="18"/>
  <c r="Q35" i="18"/>
  <c r="P35" i="18"/>
  <c r="P34" i="18"/>
  <c r="I34" i="18"/>
  <c r="Q33" i="18"/>
  <c r="P33" i="18"/>
  <c r="Q32" i="18"/>
  <c r="P32" i="18"/>
  <c r="Q31" i="18"/>
  <c r="P31" i="18"/>
  <c r="Q30" i="18"/>
  <c r="P30" i="18"/>
  <c r="Q29" i="18"/>
  <c r="P29" i="18"/>
  <c r="Q28" i="18"/>
  <c r="P28" i="18"/>
  <c r="Q27" i="18"/>
  <c r="P27" i="18"/>
  <c r="Q26" i="18"/>
  <c r="P26" i="18"/>
  <c r="P25" i="18"/>
  <c r="Q24" i="18"/>
  <c r="Q23" i="18"/>
  <c r="R22" i="18" s="1"/>
  <c r="K22" i="18" s="1"/>
  <c r="F12" i="26" s="1"/>
  <c r="P22" i="18"/>
  <c r="Q21" i="18"/>
  <c r="P21" i="18"/>
  <c r="Q20" i="18"/>
  <c r="P20" i="18"/>
  <c r="Q19" i="18"/>
  <c r="R18" i="18" s="1"/>
  <c r="P19" i="18"/>
  <c r="P18" i="18"/>
  <c r="Q17" i="18"/>
  <c r="P17" i="18"/>
  <c r="Q16" i="18"/>
  <c r="P16" i="18"/>
  <c r="Q15" i="18"/>
  <c r="P15" i="18"/>
  <c r="Q14" i="18"/>
  <c r="P14" i="18"/>
  <c r="Q13" i="18"/>
  <c r="R12" i="18" s="1"/>
  <c r="K12" i="18" s="1"/>
  <c r="F10" i="26" s="1"/>
  <c r="P13" i="18"/>
  <c r="P12" i="18"/>
  <c r="H14" i="17"/>
  <c r="H15" i="17"/>
  <c r="H16" i="17"/>
  <c r="H17" i="17"/>
  <c r="H19" i="17"/>
  <c r="H20" i="17"/>
  <c r="H21" i="17"/>
  <c r="H23" i="17"/>
  <c r="H24" i="17"/>
  <c r="H26" i="17"/>
  <c r="H27" i="17"/>
  <c r="H28" i="17"/>
  <c r="H29" i="17"/>
  <c r="H30" i="17"/>
  <c r="H31" i="17"/>
  <c r="H32" i="17"/>
  <c r="H33" i="17"/>
  <c r="H35" i="17"/>
  <c r="H36" i="17"/>
  <c r="H37" i="17"/>
  <c r="H38" i="17"/>
  <c r="H40" i="17"/>
  <c r="H41" i="17"/>
  <c r="H42" i="17"/>
  <c r="H43" i="17"/>
  <c r="H44" i="17"/>
  <c r="H45" i="17"/>
  <c r="H46" i="17"/>
  <c r="H47" i="17"/>
  <c r="H48" i="17"/>
  <c r="H49" i="17"/>
  <c r="H50" i="17"/>
  <c r="H51" i="17"/>
  <c r="H53" i="17"/>
  <c r="H54" i="17"/>
  <c r="H55" i="17"/>
  <c r="H56" i="17"/>
  <c r="H57" i="17"/>
  <c r="H58" i="17"/>
  <c r="H59" i="17"/>
  <c r="H60" i="17"/>
  <c r="H61" i="17"/>
  <c r="H63" i="17"/>
  <c r="H64" i="17"/>
  <c r="H65" i="17"/>
  <c r="H66" i="17"/>
  <c r="H67" i="17"/>
  <c r="H68" i="17"/>
  <c r="H70" i="17"/>
  <c r="H71" i="17"/>
  <c r="H72" i="17"/>
  <c r="H73" i="17"/>
  <c r="H74" i="17"/>
  <c r="H75" i="17"/>
  <c r="H76" i="17"/>
  <c r="H77" i="17"/>
  <c r="H79" i="17"/>
  <c r="H80" i="17"/>
  <c r="H81" i="17"/>
  <c r="H82" i="17"/>
  <c r="H83" i="17"/>
  <c r="H84" i="17"/>
  <c r="H85" i="17"/>
  <c r="H86" i="17"/>
  <c r="H88" i="17"/>
  <c r="H89" i="17"/>
  <c r="H90" i="17"/>
  <c r="H91" i="17"/>
  <c r="H92" i="17"/>
  <c r="H94" i="17"/>
  <c r="H95" i="17"/>
  <c r="H96" i="17"/>
  <c r="H97" i="17"/>
  <c r="H99" i="17"/>
  <c r="H100" i="17"/>
  <c r="H101" i="17"/>
  <c r="H102" i="17"/>
  <c r="H103" i="17"/>
  <c r="H104" i="17"/>
  <c r="H105" i="17"/>
  <c r="H107" i="17"/>
  <c r="H108" i="17"/>
  <c r="H109" i="17"/>
  <c r="H111" i="17"/>
  <c r="H112" i="17"/>
  <c r="H113" i="17"/>
  <c r="H115" i="17"/>
  <c r="H116" i="17"/>
  <c r="H117" i="17"/>
  <c r="H118" i="17"/>
  <c r="H119" i="17"/>
  <c r="H120" i="17"/>
  <c r="H121" i="17"/>
  <c r="H122" i="17"/>
  <c r="H123" i="17"/>
  <c r="H124" i="17"/>
  <c r="H126" i="17"/>
  <c r="H127" i="17"/>
  <c r="H128" i="17"/>
  <c r="H129" i="17"/>
  <c r="H131" i="17"/>
  <c r="H132" i="17"/>
  <c r="H133" i="17"/>
  <c r="H13"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2" i="17"/>
  <c r="T133" i="17"/>
  <c r="S133" i="17"/>
  <c r="F133" i="17"/>
  <c r="T132" i="17"/>
  <c r="U130" i="17" s="1"/>
  <c r="S132" i="17"/>
  <c r="F132" i="17"/>
  <c r="T131" i="17"/>
  <c r="S131" i="17"/>
  <c r="F131" i="17"/>
  <c r="T130" i="17"/>
  <c r="S130" i="17"/>
  <c r="T129" i="17"/>
  <c r="F129" i="17"/>
  <c r="T128" i="17"/>
  <c r="F128" i="17"/>
  <c r="T127" i="17"/>
  <c r="F127" i="17"/>
  <c r="T126" i="17"/>
  <c r="F126" i="17"/>
  <c r="V125" i="17"/>
  <c r="S125" i="17"/>
  <c r="T124" i="17"/>
  <c r="F124" i="17"/>
  <c r="T123" i="17"/>
  <c r="F123" i="17"/>
  <c r="T122" i="17"/>
  <c r="F122" i="17"/>
  <c r="T121" i="17"/>
  <c r="F121" i="17"/>
  <c r="T120" i="17"/>
  <c r="F120" i="17"/>
  <c r="T119" i="17"/>
  <c r="F119" i="17"/>
  <c r="T118" i="17"/>
  <c r="F118" i="17"/>
  <c r="T117" i="17"/>
  <c r="F117" i="17"/>
  <c r="T116" i="17"/>
  <c r="F116" i="17"/>
  <c r="T115" i="17"/>
  <c r="F115" i="17"/>
  <c r="S114" i="17"/>
  <c r="K114" i="17"/>
  <c r="T113" i="17"/>
  <c r="S113" i="17"/>
  <c r="F113" i="17"/>
  <c r="T112" i="17"/>
  <c r="S112" i="17"/>
  <c r="F112" i="17"/>
  <c r="T111" i="17"/>
  <c r="S111" i="17"/>
  <c r="F111" i="17"/>
  <c r="S110" i="17"/>
  <c r="T109" i="17"/>
  <c r="F109" i="17"/>
  <c r="T108" i="17"/>
  <c r="U106" i="17" s="1"/>
  <c r="F108" i="17"/>
  <c r="T107" i="17"/>
  <c r="F107" i="17"/>
  <c r="S106" i="17"/>
  <c r="T105" i="17"/>
  <c r="S105" i="17"/>
  <c r="F105" i="17"/>
  <c r="T104" i="17"/>
  <c r="S104" i="17"/>
  <c r="F104" i="17"/>
  <c r="T103" i="17"/>
  <c r="S103" i="17"/>
  <c r="F103" i="17"/>
  <c r="T102" i="17"/>
  <c r="S102" i="17"/>
  <c r="F102" i="17"/>
  <c r="T101" i="17"/>
  <c r="S101" i="17"/>
  <c r="F101" i="17"/>
  <c r="T100" i="17"/>
  <c r="V98" i="17" s="1"/>
  <c r="S100" i="17"/>
  <c r="F100" i="17"/>
  <c r="T99" i="17"/>
  <c r="S99" i="17"/>
  <c r="F99" i="17"/>
  <c r="S98" i="17"/>
  <c r="K98" i="17"/>
  <c r="T97" i="17"/>
  <c r="F97" i="17"/>
  <c r="T96" i="17"/>
  <c r="F96" i="17"/>
  <c r="T95" i="17"/>
  <c r="F95" i="17"/>
  <c r="T94" i="17"/>
  <c r="U93" i="17" s="1"/>
  <c r="F94" i="17"/>
  <c r="S93" i="17"/>
  <c r="K93" i="17"/>
  <c r="T92" i="17"/>
  <c r="U92" i="17" s="1"/>
  <c r="S92" i="17"/>
  <c r="F92" i="17"/>
  <c r="T91" i="17"/>
  <c r="F91" i="17"/>
  <c r="T90" i="17"/>
  <c r="F90" i="17"/>
  <c r="T89" i="17"/>
  <c r="F89" i="17"/>
  <c r="T88" i="17"/>
  <c r="F88" i="17"/>
  <c r="S87" i="17"/>
  <c r="T86" i="17"/>
  <c r="S86" i="17"/>
  <c r="F86" i="17"/>
  <c r="T85" i="17"/>
  <c r="S85" i="17"/>
  <c r="F85" i="17"/>
  <c r="T84" i="17"/>
  <c r="F84" i="17"/>
  <c r="T83" i="17"/>
  <c r="S83" i="17"/>
  <c r="F83" i="17"/>
  <c r="T82" i="17"/>
  <c r="S82" i="17"/>
  <c r="F82" i="17"/>
  <c r="T81" i="17"/>
  <c r="S81" i="17"/>
  <c r="F81" i="17"/>
  <c r="T80" i="17"/>
  <c r="S80" i="17"/>
  <c r="F80" i="17"/>
  <c r="T79" i="17"/>
  <c r="S79" i="17"/>
  <c r="F79" i="17"/>
  <c r="S78" i="17"/>
  <c r="K78" i="17"/>
  <c r="T77" i="17"/>
  <c r="S77" i="17"/>
  <c r="F77" i="17"/>
  <c r="T76" i="17"/>
  <c r="S76" i="17"/>
  <c r="F76" i="17"/>
  <c r="T75" i="17"/>
  <c r="F75" i="17"/>
  <c r="T74" i="17"/>
  <c r="S74" i="17"/>
  <c r="F74" i="17"/>
  <c r="T73" i="17"/>
  <c r="F73" i="17"/>
  <c r="T72" i="17"/>
  <c r="F72" i="17"/>
  <c r="T71" i="17"/>
  <c r="U69" i="17" s="1"/>
  <c r="M69" i="17" s="1"/>
  <c r="F18" i="25" s="1"/>
  <c r="F71" i="17"/>
  <c r="T70" i="17"/>
  <c r="S70" i="17"/>
  <c r="F70" i="17"/>
  <c r="S69" i="17"/>
  <c r="K69" i="17"/>
  <c r="T68" i="17"/>
  <c r="F68" i="17"/>
  <c r="T67" i="17"/>
  <c r="F67" i="17"/>
  <c r="T66" i="17"/>
  <c r="F66" i="17"/>
  <c r="T65" i="17"/>
  <c r="F65" i="17"/>
  <c r="T64" i="17"/>
  <c r="F64" i="17"/>
  <c r="T63" i="17"/>
  <c r="U62" i="17" s="1"/>
  <c r="F63" i="17"/>
  <c r="V62" i="17"/>
  <c r="S62" i="17"/>
  <c r="K62" i="17"/>
  <c r="T61" i="17"/>
  <c r="S61" i="17"/>
  <c r="F61" i="17"/>
  <c r="T60" i="17"/>
  <c r="S60" i="17"/>
  <c r="F60" i="17"/>
  <c r="T59" i="17"/>
  <c r="S59" i="17"/>
  <c r="F59" i="17"/>
  <c r="T58" i="17"/>
  <c r="S58" i="17"/>
  <c r="F58" i="17"/>
  <c r="T57" i="17"/>
  <c r="S57" i="17"/>
  <c r="F57" i="17"/>
  <c r="T56" i="17"/>
  <c r="S56" i="17"/>
  <c r="F56" i="17"/>
  <c r="T55" i="17"/>
  <c r="S55" i="17"/>
  <c r="F55" i="17"/>
  <c r="T54" i="17"/>
  <c r="S54" i="17"/>
  <c r="F54" i="17"/>
  <c r="T53" i="17"/>
  <c r="S53" i="17"/>
  <c r="F53" i="17"/>
  <c r="V52" i="17"/>
  <c r="S52" i="17"/>
  <c r="T51" i="17"/>
  <c r="S51" i="17"/>
  <c r="F51" i="17"/>
  <c r="T50" i="17"/>
  <c r="S50" i="17"/>
  <c r="F50" i="17"/>
  <c r="T49" i="17"/>
  <c r="S49" i="17"/>
  <c r="F49" i="17"/>
  <c r="T48" i="17"/>
  <c r="S48" i="17"/>
  <c r="F48" i="17"/>
  <c r="T47" i="17"/>
  <c r="S47" i="17"/>
  <c r="F47" i="17"/>
  <c r="T46" i="17"/>
  <c r="S46" i="17"/>
  <c r="F46" i="17"/>
  <c r="T45" i="17"/>
  <c r="S45" i="17"/>
  <c r="F45" i="17"/>
  <c r="T44" i="17"/>
  <c r="S44" i="17"/>
  <c r="F44" i="17"/>
  <c r="T43" i="17"/>
  <c r="S43" i="17"/>
  <c r="F43" i="17"/>
  <c r="T42" i="17"/>
  <c r="S42" i="17"/>
  <c r="F42" i="17"/>
  <c r="T41" i="17"/>
  <c r="S41" i="17"/>
  <c r="F41" i="17"/>
  <c r="T40" i="17"/>
  <c r="S40" i="17"/>
  <c r="F40" i="17"/>
  <c r="U39" i="17"/>
  <c r="I39" i="17" s="1"/>
  <c r="E15" i="25" s="1"/>
  <c r="S39" i="17"/>
  <c r="M39" i="17"/>
  <c r="F15" i="25" s="1"/>
  <c r="T38" i="17"/>
  <c r="S38" i="17"/>
  <c r="F38" i="17"/>
  <c r="T37" i="17"/>
  <c r="U34" i="17" s="1"/>
  <c r="I34" i="17" s="1"/>
  <c r="E14" i="25" s="1"/>
  <c r="S37" i="17"/>
  <c r="F37" i="17"/>
  <c r="T36" i="17"/>
  <c r="F36" i="17"/>
  <c r="T35" i="17"/>
  <c r="S35" i="17"/>
  <c r="F35" i="17"/>
  <c r="V34" i="17"/>
  <c r="S34" i="17"/>
  <c r="K34" i="17"/>
  <c r="T33" i="17"/>
  <c r="S33" i="17"/>
  <c r="F33" i="17"/>
  <c r="T32" i="17"/>
  <c r="V25" i="17" s="1"/>
  <c r="S32" i="17"/>
  <c r="F32" i="17"/>
  <c r="T31" i="17"/>
  <c r="S31" i="17"/>
  <c r="F31" i="17"/>
  <c r="T30" i="17"/>
  <c r="S30" i="17"/>
  <c r="F30" i="17"/>
  <c r="T29" i="17"/>
  <c r="S29" i="17"/>
  <c r="F29" i="17"/>
  <c r="T28" i="17"/>
  <c r="S28" i="17"/>
  <c r="F28" i="17"/>
  <c r="T27" i="17"/>
  <c r="S27" i="17"/>
  <c r="F27" i="17"/>
  <c r="T26" i="17"/>
  <c r="S26" i="17"/>
  <c r="F26" i="17"/>
  <c r="S25" i="17"/>
  <c r="T24" i="17"/>
  <c r="U22" i="17" s="1"/>
  <c r="F24" i="17"/>
  <c r="T23" i="17"/>
  <c r="F23" i="17"/>
  <c r="S22" i="17"/>
  <c r="T21" i="17"/>
  <c r="S21" i="17"/>
  <c r="F21" i="17"/>
  <c r="T20" i="17"/>
  <c r="S20" i="17"/>
  <c r="F20" i="17"/>
  <c r="T19" i="17"/>
  <c r="S19" i="17"/>
  <c r="F19" i="17"/>
  <c r="S18" i="17"/>
  <c r="T17" i="17"/>
  <c r="S17" i="17"/>
  <c r="F17" i="17"/>
  <c r="T16" i="17"/>
  <c r="S16" i="17"/>
  <c r="F16" i="17"/>
  <c r="T15" i="17"/>
  <c r="S15" i="17"/>
  <c r="F15" i="17"/>
  <c r="T14" i="17"/>
  <c r="S14" i="17"/>
  <c r="F14" i="17"/>
  <c r="T13" i="17"/>
  <c r="S13" i="17"/>
  <c r="F13" i="17"/>
  <c r="S12" i="17"/>
  <c r="F14" i="16"/>
  <c r="F15" i="16"/>
  <c r="F16" i="16"/>
  <c r="F17" i="16"/>
  <c r="F19" i="16"/>
  <c r="F20" i="16"/>
  <c r="F21" i="16"/>
  <c r="F23" i="16"/>
  <c r="F24" i="16"/>
  <c r="F26" i="16"/>
  <c r="F27" i="16"/>
  <c r="F28" i="16"/>
  <c r="F29" i="16"/>
  <c r="F30" i="16"/>
  <c r="F31" i="16"/>
  <c r="F32" i="16"/>
  <c r="F33" i="16"/>
  <c r="F35" i="16"/>
  <c r="F36" i="16"/>
  <c r="F37" i="16"/>
  <c r="F38" i="16"/>
  <c r="F40" i="16"/>
  <c r="F41" i="16"/>
  <c r="F42" i="16"/>
  <c r="F43" i="16"/>
  <c r="F44" i="16"/>
  <c r="F45" i="16"/>
  <c r="F46" i="16"/>
  <c r="F47" i="16"/>
  <c r="F48" i="16"/>
  <c r="F49" i="16"/>
  <c r="F50" i="16"/>
  <c r="F51" i="16"/>
  <c r="F53" i="16"/>
  <c r="F54" i="16"/>
  <c r="F55" i="16"/>
  <c r="F56" i="16"/>
  <c r="F57" i="16"/>
  <c r="F58" i="16"/>
  <c r="F59" i="16"/>
  <c r="F60" i="16"/>
  <c r="F61" i="16"/>
  <c r="F63" i="16"/>
  <c r="F64" i="16"/>
  <c r="F65" i="16"/>
  <c r="F66" i="16"/>
  <c r="F67" i="16"/>
  <c r="F68" i="16"/>
  <c r="F70" i="16"/>
  <c r="F71" i="16"/>
  <c r="F72" i="16"/>
  <c r="F73" i="16"/>
  <c r="F74" i="16"/>
  <c r="F75" i="16"/>
  <c r="F76" i="16"/>
  <c r="F77" i="16"/>
  <c r="F79" i="16"/>
  <c r="F80" i="16"/>
  <c r="F81" i="16"/>
  <c r="F82" i="16"/>
  <c r="F83" i="16"/>
  <c r="F84" i="16"/>
  <c r="F85" i="16"/>
  <c r="F86" i="16"/>
  <c r="F88" i="16"/>
  <c r="F89" i="16"/>
  <c r="F90" i="16"/>
  <c r="F91" i="16"/>
  <c r="F92" i="16"/>
  <c r="F94" i="16"/>
  <c r="F95" i="16"/>
  <c r="F96" i="16"/>
  <c r="F97" i="16"/>
  <c r="F99" i="16"/>
  <c r="F100" i="16"/>
  <c r="F101" i="16"/>
  <c r="F102" i="16"/>
  <c r="F103" i="16"/>
  <c r="F104" i="16"/>
  <c r="F105" i="16"/>
  <c r="F107" i="16"/>
  <c r="F108" i="16"/>
  <c r="F109" i="16"/>
  <c r="F111" i="16"/>
  <c r="F112" i="16"/>
  <c r="F113" i="16"/>
  <c r="F115" i="16"/>
  <c r="F116" i="16"/>
  <c r="F117" i="16"/>
  <c r="F118" i="16"/>
  <c r="F119" i="16"/>
  <c r="F120" i="16"/>
  <c r="F121" i="16"/>
  <c r="F122" i="16"/>
  <c r="F123" i="16"/>
  <c r="F124" i="16"/>
  <c r="F126" i="16"/>
  <c r="F127" i="16"/>
  <c r="F128" i="16"/>
  <c r="F129" i="16"/>
  <c r="F131" i="16"/>
  <c r="F132" i="16"/>
  <c r="F133" i="16"/>
  <c r="F13" i="16"/>
  <c r="Q133" i="16"/>
  <c r="P133" i="16"/>
  <c r="Q132" i="16"/>
  <c r="P132" i="16"/>
  <c r="Q131" i="16"/>
  <c r="P131" i="16"/>
  <c r="Q130" i="16"/>
  <c r="P130" i="16"/>
  <c r="Q129" i="16"/>
  <c r="S125" i="16" s="1"/>
  <c r="Q128" i="16"/>
  <c r="Q127" i="16"/>
  <c r="Q126" i="16"/>
  <c r="P125" i="16"/>
  <c r="Q124" i="16"/>
  <c r="Q123" i="16"/>
  <c r="Q122" i="16"/>
  <c r="Q121" i="16"/>
  <c r="Q120" i="16"/>
  <c r="Q119" i="16"/>
  <c r="Q118" i="16"/>
  <c r="Q117" i="16"/>
  <c r="Q116" i="16"/>
  <c r="Q115" i="16"/>
  <c r="P114" i="16"/>
  <c r="I114" i="16"/>
  <c r="Q113" i="16"/>
  <c r="P113" i="16"/>
  <c r="Q112" i="16"/>
  <c r="P112" i="16"/>
  <c r="Q111" i="16"/>
  <c r="P111" i="16"/>
  <c r="P110" i="16"/>
  <c r="Q109" i="16"/>
  <c r="Q108" i="16"/>
  <c r="Q107" i="16"/>
  <c r="P106" i="16"/>
  <c r="Q105" i="16"/>
  <c r="P105" i="16"/>
  <c r="Q104" i="16"/>
  <c r="P104" i="16"/>
  <c r="Q103" i="16"/>
  <c r="P103" i="16"/>
  <c r="Q102" i="16"/>
  <c r="P102" i="16"/>
  <c r="Q101" i="16"/>
  <c r="P101" i="16"/>
  <c r="Q100" i="16"/>
  <c r="S98" i="16" s="1"/>
  <c r="P100" i="16"/>
  <c r="Q99" i="16"/>
  <c r="P99" i="16"/>
  <c r="R98" i="16"/>
  <c r="G98" i="16" s="1"/>
  <c r="P98" i="16"/>
  <c r="I98" i="16"/>
  <c r="Q97" i="16"/>
  <c r="Q96" i="16"/>
  <c r="Q95" i="16"/>
  <c r="Q94" i="16"/>
  <c r="R93" i="16" s="1"/>
  <c r="P93" i="16"/>
  <c r="I93" i="16"/>
  <c r="Q92" i="16"/>
  <c r="R92" i="16" s="1"/>
  <c r="K92" i="16" s="1"/>
  <c r="F21" i="24" s="1"/>
  <c r="P92" i="16"/>
  <c r="G92" i="16"/>
  <c r="Q91" i="16"/>
  <c r="Q90" i="16"/>
  <c r="Q89" i="16"/>
  <c r="Q88" i="16"/>
  <c r="R87" i="16" s="1"/>
  <c r="P87" i="16"/>
  <c r="Q86" i="16"/>
  <c r="P86" i="16"/>
  <c r="Q85" i="16"/>
  <c r="P85" i="16"/>
  <c r="Q84" i="16"/>
  <c r="Q83" i="16"/>
  <c r="P83" i="16"/>
  <c r="Q82" i="16"/>
  <c r="P82" i="16"/>
  <c r="Q81" i="16"/>
  <c r="P81" i="16"/>
  <c r="Q80" i="16"/>
  <c r="P80" i="16"/>
  <c r="Q79" i="16"/>
  <c r="P79" i="16"/>
  <c r="P78" i="16"/>
  <c r="I78" i="16"/>
  <c r="Q77" i="16"/>
  <c r="P77" i="16"/>
  <c r="Q76" i="16"/>
  <c r="P76" i="16"/>
  <c r="Q75" i="16"/>
  <c r="Q74" i="16"/>
  <c r="P74" i="16"/>
  <c r="Q73" i="16"/>
  <c r="Q72" i="16"/>
  <c r="Q71" i="16"/>
  <c r="R69" i="16" s="1"/>
  <c r="Q70" i="16"/>
  <c r="P70" i="16"/>
  <c r="P69" i="16"/>
  <c r="I69" i="16"/>
  <c r="Q68" i="16"/>
  <c r="S62" i="16" s="1"/>
  <c r="Q67" i="16"/>
  <c r="Q66" i="16"/>
  <c r="Q65" i="16"/>
  <c r="Q64" i="16"/>
  <c r="Q63" i="16"/>
  <c r="P62" i="16"/>
  <c r="I62" i="16"/>
  <c r="Q61" i="16"/>
  <c r="P61" i="16"/>
  <c r="Q60" i="16"/>
  <c r="P60" i="16"/>
  <c r="Q59" i="16"/>
  <c r="P59" i="16"/>
  <c r="Q58" i="16"/>
  <c r="P58" i="16"/>
  <c r="Q57" i="16"/>
  <c r="P57" i="16"/>
  <c r="Q56" i="16"/>
  <c r="P56" i="16"/>
  <c r="Q55" i="16"/>
  <c r="P55" i="16"/>
  <c r="Q54" i="16"/>
  <c r="P54" i="16"/>
  <c r="Q53" i="16"/>
  <c r="P53" i="16"/>
  <c r="P52" i="16"/>
  <c r="Q51" i="16"/>
  <c r="P51" i="16"/>
  <c r="Q50" i="16"/>
  <c r="P50" i="16"/>
  <c r="Q49" i="16"/>
  <c r="P49" i="16"/>
  <c r="Q48" i="16"/>
  <c r="P48" i="16"/>
  <c r="Q47" i="16"/>
  <c r="P47" i="16"/>
  <c r="Q46" i="16"/>
  <c r="P46" i="16"/>
  <c r="Q45" i="16"/>
  <c r="P45" i="16"/>
  <c r="Q44" i="16"/>
  <c r="P44" i="16"/>
  <c r="Q43" i="16"/>
  <c r="P43" i="16"/>
  <c r="Q42" i="16"/>
  <c r="P42" i="16"/>
  <c r="Q41" i="16"/>
  <c r="P41" i="16"/>
  <c r="Q40" i="16"/>
  <c r="P40" i="16"/>
  <c r="R39" i="16"/>
  <c r="P39" i="16"/>
  <c r="Q38" i="16"/>
  <c r="P38" i="16"/>
  <c r="Q37" i="16"/>
  <c r="P37" i="16"/>
  <c r="Q36" i="16"/>
  <c r="Q35" i="16"/>
  <c r="R34" i="16" s="1"/>
  <c r="G34" i="16" s="1"/>
  <c r="P35" i="16"/>
  <c r="S34" i="16"/>
  <c r="P34" i="16"/>
  <c r="I34" i="16"/>
  <c r="Q33" i="16"/>
  <c r="P33" i="16"/>
  <c r="Q32" i="16"/>
  <c r="P32" i="16"/>
  <c r="Q31" i="16"/>
  <c r="P31" i="16"/>
  <c r="Q30" i="16"/>
  <c r="P30" i="16"/>
  <c r="Q29" i="16"/>
  <c r="P29" i="16"/>
  <c r="Q28" i="16"/>
  <c r="P28" i="16"/>
  <c r="Q27" i="16"/>
  <c r="P27" i="16"/>
  <c r="Q26" i="16"/>
  <c r="P26" i="16"/>
  <c r="S25" i="16"/>
  <c r="P25" i="16"/>
  <c r="Q24" i="16"/>
  <c r="Q23" i="16"/>
  <c r="R22" i="16" s="1"/>
  <c r="P22" i="16"/>
  <c r="Q21" i="16"/>
  <c r="P21" i="16"/>
  <c r="Q20" i="16"/>
  <c r="P20" i="16"/>
  <c r="Q19" i="16"/>
  <c r="P19" i="16"/>
  <c r="P18" i="16"/>
  <c r="Q17" i="16"/>
  <c r="P17" i="16"/>
  <c r="Q16" i="16"/>
  <c r="P16" i="16"/>
  <c r="Q15" i="16"/>
  <c r="P15" i="16"/>
  <c r="Q14" i="16"/>
  <c r="P14" i="16"/>
  <c r="Q13" i="16"/>
  <c r="R12" i="16" s="1"/>
  <c r="P13" i="16"/>
  <c r="P12" i="16"/>
  <c r="H14" i="15"/>
  <c r="H15" i="15"/>
  <c r="H16" i="15"/>
  <c r="H17" i="15"/>
  <c r="H19" i="15"/>
  <c r="H20" i="15"/>
  <c r="H21" i="15"/>
  <c r="H23" i="15"/>
  <c r="H24" i="15"/>
  <c r="H26" i="15"/>
  <c r="H27" i="15"/>
  <c r="H28" i="15"/>
  <c r="H29" i="15"/>
  <c r="H30" i="15"/>
  <c r="H31" i="15"/>
  <c r="H32" i="15"/>
  <c r="H33" i="15"/>
  <c r="H35" i="15"/>
  <c r="H36" i="15"/>
  <c r="H37" i="15"/>
  <c r="H38" i="15"/>
  <c r="H40" i="15"/>
  <c r="H41" i="15"/>
  <c r="H42" i="15"/>
  <c r="H43" i="15"/>
  <c r="H44" i="15"/>
  <c r="H45" i="15"/>
  <c r="H46" i="15"/>
  <c r="H47" i="15"/>
  <c r="H48" i="15"/>
  <c r="H49" i="15"/>
  <c r="H50" i="15"/>
  <c r="H51" i="15"/>
  <c r="H53" i="15"/>
  <c r="H54" i="15"/>
  <c r="H55" i="15"/>
  <c r="H56" i="15"/>
  <c r="H57" i="15"/>
  <c r="H58" i="15"/>
  <c r="H59" i="15"/>
  <c r="H60" i="15"/>
  <c r="H61" i="15"/>
  <c r="H63" i="15"/>
  <c r="H64" i="15"/>
  <c r="H65" i="15"/>
  <c r="H66" i="15"/>
  <c r="H67" i="15"/>
  <c r="H68" i="15"/>
  <c r="H69" i="15"/>
  <c r="H70" i="15"/>
  <c r="H72" i="15"/>
  <c r="H73" i="15"/>
  <c r="H74" i="15"/>
  <c r="H75" i="15"/>
  <c r="H76" i="15"/>
  <c r="H77" i="15"/>
  <c r="H78" i="15"/>
  <c r="H79" i="15"/>
  <c r="H81" i="15"/>
  <c r="H82" i="15"/>
  <c r="H83" i="15"/>
  <c r="H84" i="15"/>
  <c r="H85" i="15"/>
  <c r="H86" i="15"/>
  <c r="H87" i="15"/>
  <c r="H89" i="15"/>
  <c r="H90" i="15"/>
  <c r="H92" i="15"/>
  <c r="H93" i="15"/>
  <c r="H94" i="15"/>
  <c r="H96" i="15"/>
  <c r="H97" i="15"/>
  <c r="H98" i="15"/>
  <c r="H99" i="15"/>
  <c r="H100" i="15"/>
  <c r="H101" i="15"/>
  <c r="H102" i="15"/>
  <c r="H103" i="15"/>
  <c r="H105" i="15"/>
  <c r="H106" i="15"/>
  <c r="H107" i="15"/>
  <c r="H13"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2" i="15"/>
  <c r="T107" i="15"/>
  <c r="S107" i="15"/>
  <c r="F107" i="15"/>
  <c r="T106" i="15"/>
  <c r="S106" i="15"/>
  <c r="F106" i="15"/>
  <c r="T105" i="15"/>
  <c r="S105" i="15"/>
  <c r="F105" i="15"/>
  <c r="T104" i="15"/>
  <c r="S104" i="15"/>
  <c r="T103" i="15"/>
  <c r="S103" i="15"/>
  <c r="F103" i="15"/>
  <c r="T102" i="15"/>
  <c r="S102" i="15"/>
  <c r="F102" i="15"/>
  <c r="T101" i="15"/>
  <c r="S101" i="15"/>
  <c r="F101" i="15"/>
  <c r="T100" i="15"/>
  <c r="S100" i="15"/>
  <c r="F100" i="15"/>
  <c r="T99" i="15"/>
  <c r="S99" i="15"/>
  <c r="F99" i="15"/>
  <c r="T98" i="15"/>
  <c r="S98" i="15"/>
  <c r="F98" i="15"/>
  <c r="T97" i="15"/>
  <c r="U95" i="15" s="1"/>
  <c r="M95" i="15" s="1"/>
  <c r="F23" i="23" s="1"/>
  <c r="S97" i="15"/>
  <c r="F97" i="15"/>
  <c r="T96" i="15"/>
  <c r="S96" i="15"/>
  <c r="F96" i="15"/>
  <c r="S95" i="15"/>
  <c r="T94" i="15"/>
  <c r="S94" i="15"/>
  <c r="F94" i="15"/>
  <c r="T93" i="15"/>
  <c r="S93" i="15"/>
  <c r="F93" i="15"/>
  <c r="T92" i="15"/>
  <c r="S92" i="15"/>
  <c r="F92" i="15"/>
  <c r="S91" i="15"/>
  <c r="T90" i="15"/>
  <c r="S90" i="15"/>
  <c r="F90" i="15"/>
  <c r="T89" i="15"/>
  <c r="S89" i="15"/>
  <c r="F89" i="15"/>
  <c r="U88" i="15"/>
  <c r="M88" i="15" s="1"/>
  <c r="S88" i="15"/>
  <c r="T87" i="15"/>
  <c r="S87" i="15"/>
  <c r="F87" i="15"/>
  <c r="T86" i="15"/>
  <c r="S86" i="15"/>
  <c r="F86" i="15"/>
  <c r="T85" i="15"/>
  <c r="S85" i="15"/>
  <c r="F85" i="15"/>
  <c r="T84" i="15"/>
  <c r="U80" i="15" s="1"/>
  <c r="I80" i="15" s="1"/>
  <c r="E20" i="23" s="1"/>
  <c r="S84" i="15"/>
  <c r="F84" i="15"/>
  <c r="T83" i="15"/>
  <c r="S83" i="15"/>
  <c r="F83" i="15"/>
  <c r="T82" i="15"/>
  <c r="S82" i="15"/>
  <c r="F82" i="15"/>
  <c r="T81" i="15"/>
  <c r="S81" i="15"/>
  <c r="F81" i="15"/>
  <c r="V80" i="15"/>
  <c r="S80" i="15"/>
  <c r="K80" i="15"/>
  <c r="T79" i="15"/>
  <c r="U79" i="15" s="1"/>
  <c r="S79" i="15"/>
  <c r="F79" i="15"/>
  <c r="T78" i="15"/>
  <c r="S78" i="15"/>
  <c r="F78" i="15"/>
  <c r="T77" i="15"/>
  <c r="S77" i="15"/>
  <c r="F77" i="15"/>
  <c r="T76" i="15"/>
  <c r="S76" i="15"/>
  <c r="F76" i="15"/>
  <c r="T75" i="15"/>
  <c r="S75" i="15"/>
  <c r="F75" i="15"/>
  <c r="T74" i="15"/>
  <c r="S74" i="15"/>
  <c r="F74" i="15"/>
  <c r="T73" i="15"/>
  <c r="S73" i="15"/>
  <c r="F73" i="15"/>
  <c r="T72" i="15"/>
  <c r="U71" i="15" s="1"/>
  <c r="S72" i="15"/>
  <c r="F72" i="15"/>
  <c r="S71" i="15"/>
  <c r="K71" i="15"/>
  <c r="T70" i="15"/>
  <c r="F70" i="15"/>
  <c r="T69" i="15"/>
  <c r="F69" i="15"/>
  <c r="T68" i="15"/>
  <c r="F68" i="15"/>
  <c r="T67" i="15"/>
  <c r="F67" i="15"/>
  <c r="T66" i="15"/>
  <c r="F66" i="15"/>
  <c r="T65" i="15"/>
  <c r="F65" i="15"/>
  <c r="T64" i="15"/>
  <c r="F64" i="15"/>
  <c r="T63" i="15"/>
  <c r="F63" i="15"/>
  <c r="S62" i="15"/>
  <c r="K62" i="15"/>
  <c r="T61" i="15"/>
  <c r="S61" i="15"/>
  <c r="F61" i="15"/>
  <c r="T60" i="15"/>
  <c r="S60" i="15"/>
  <c r="F60" i="15"/>
  <c r="T59" i="15"/>
  <c r="S59" i="15"/>
  <c r="F59" i="15"/>
  <c r="T58" i="15"/>
  <c r="S58" i="15"/>
  <c r="F58" i="15"/>
  <c r="T57" i="15"/>
  <c r="S57" i="15"/>
  <c r="F57" i="15"/>
  <c r="T56" i="15"/>
  <c r="S56" i="15"/>
  <c r="F56" i="15"/>
  <c r="T55" i="15"/>
  <c r="S55" i="15"/>
  <c r="F55" i="15"/>
  <c r="T54" i="15"/>
  <c r="S54" i="15"/>
  <c r="F54" i="15"/>
  <c r="T53" i="15"/>
  <c r="S53" i="15"/>
  <c r="F53" i="15"/>
  <c r="V52" i="15"/>
  <c r="S52" i="15"/>
  <c r="T51" i="15"/>
  <c r="S51" i="15"/>
  <c r="F51" i="15"/>
  <c r="T50" i="15"/>
  <c r="S50" i="15"/>
  <c r="F50" i="15"/>
  <c r="T49" i="15"/>
  <c r="S49" i="15"/>
  <c r="F49" i="15"/>
  <c r="T48" i="15"/>
  <c r="S48" i="15"/>
  <c r="F48" i="15"/>
  <c r="T47" i="15"/>
  <c r="S47" i="15"/>
  <c r="F47" i="15"/>
  <c r="T46" i="15"/>
  <c r="S46" i="15"/>
  <c r="F46" i="15"/>
  <c r="T45" i="15"/>
  <c r="S45" i="15"/>
  <c r="F45" i="15"/>
  <c r="T44" i="15"/>
  <c r="S44" i="15"/>
  <c r="F44" i="15"/>
  <c r="T43" i="15"/>
  <c r="S43" i="15"/>
  <c r="F43" i="15"/>
  <c r="T42" i="15"/>
  <c r="S42" i="15"/>
  <c r="F42" i="15"/>
  <c r="T41" i="15"/>
  <c r="S41" i="15"/>
  <c r="F41" i="15"/>
  <c r="T40" i="15"/>
  <c r="U39" i="15" s="1"/>
  <c r="S40" i="15"/>
  <c r="F40" i="15"/>
  <c r="S39" i="15"/>
  <c r="T38" i="15"/>
  <c r="V34" i="15" s="1"/>
  <c r="S38" i="15"/>
  <c r="F38" i="15"/>
  <c r="T37" i="15"/>
  <c r="S37" i="15"/>
  <c r="F37" i="15"/>
  <c r="T36" i="15"/>
  <c r="U34" i="15" s="1"/>
  <c r="F36" i="15"/>
  <c r="T35" i="15"/>
  <c r="S35" i="15"/>
  <c r="F35" i="15"/>
  <c r="S34" i="15"/>
  <c r="K34" i="15"/>
  <c r="T33" i="15"/>
  <c r="S33" i="15"/>
  <c r="F33" i="15"/>
  <c r="T32" i="15"/>
  <c r="S32" i="15"/>
  <c r="F32" i="15"/>
  <c r="T31" i="15"/>
  <c r="S31" i="15"/>
  <c r="F31" i="15"/>
  <c r="T30" i="15"/>
  <c r="S30" i="15"/>
  <c r="F30" i="15"/>
  <c r="T29" i="15"/>
  <c r="S29" i="15"/>
  <c r="F29" i="15"/>
  <c r="T28" i="15"/>
  <c r="S28" i="15"/>
  <c r="F28" i="15"/>
  <c r="T27" i="15"/>
  <c r="S27" i="15"/>
  <c r="F27" i="15"/>
  <c r="T26" i="15"/>
  <c r="S26" i="15"/>
  <c r="F26" i="15"/>
  <c r="S25" i="15"/>
  <c r="T24" i="15"/>
  <c r="F24" i="15"/>
  <c r="T23" i="15"/>
  <c r="U22" i="15" s="1"/>
  <c r="M22" i="15" s="1"/>
  <c r="F12" i="23" s="1"/>
  <c r="F23" i="15"/>
  <c r="S22" i="15"/>
  <c r="T21" i="15"/>
  <c r="S21" i="15"/>
  <c r="F21" i="15"/>
  <c r="T20" i="15"/>
  <c r="S20" i="15"/>
  <c r="F20" i="15"/>
  <c r="T19" i="15"/>
  <c r="S19" i="15"/>
  <c r="F19" i="15"/>
  <c r="S18" i="15"/>
  <c r="T17" i="15"/>
  <c r="S17" i="15"/>
  <c r="F17" i="15"/>
  <c r="T16" i="15"/>
  <c r="S16" i="15"/>
  <c r="F16" i="15"/>
  <c r="T15" i="15"/>
  <c r="S15" i="15"/>
  <c r="F15" i="15"/>
  <c r="T14" i="15"/>
  <c r="S14" i="15"/>
  <c r="F14" i="15"/>
  <c r="T13" i="15"/>
  <c r="S13" i="15"/>
  <c r="F13" i="15"/>
  <c r="S12" i="15"/>
  <c r="F14" i="14"/>
  <c r="F15" i="14"/>
  <c r="F16" i="14"/>
  <c r="F17" i="14"/>
  <c r="F19" i="14"/>
  <c r="F20" i="14"/>
  <c r="F21" i="14"/>
  <c r="F23" i="14"/>
  <c r="F24" i="14"/>
  <c r="F26" i="14"/>
  <c r="F27" i="14"/>
  <c r="F28" i="14"/>
  <c r="F29" i="14"/>
  <c r="F30" i="14"/>
  <c r="F31" i="14"/>
  <c r="F32" i="14"/>
  <c r="F33" i="14"/>
  <c r="F35" i="14"/>
  <c r="F36" i="14"/>
  <c r="F37" i="14"/>
  <c r="F38" i="14"/>
  <c r="F40" i="14"/>
  <c r="F41" i="14"/>
  <c r="F42" i="14"/>
  <c r="F43" i="14"/>
  <c r="F44" i="14"/>
  <c r="F45" i="14"/>
  <c r="F46" i="14"/>
  <c r="F47" i="14"/>
  <c r="F48" i="14"/>
  <c r="F49" i="14"/>
  <c r="F50" i="14"/>
  <c r="F51" i="14"/>
  <c r="F53" i="14"/>
  <c r="F54" i="14"/>
  <c r="F55" i="14"/>
  <c r="F56" i="14"/>
  <c r="F57" i="14"/>
  <c r="F58" i="14"/>
  <c r="F59" i="14"/>
  <c r="F60" i="14"/>
  <c r="F61" i="14"/>
  <c r="F63" i="14"/>
  <c r="F64" i="14"/>
  <c r="F65" i="14"/>
  <c r="F66" i="14"/>
  <c r="F67" i="14"/>
  <c r="F68" i="14"/>
  <c r="F69" i="14"/>
  <c r="F70" i="14"/>
  <c r="F72" i="14"/>
  <c r="F73" i="14"/>
  <c r="F74" i="14"/>
  <c r="F75" i="14"/>
  <c r="F76" i="14"/>
  <c r="F77" i="14"/>
  <c r="F78" i="14"/>
  <c r="F79" i="14"/>
  <c r="F81" i="14"/>
  <c r="F82" i="14"/>
  <c r="F83" i="14"/>
  <c r="F84" i="14"/>
  <c r="F85" i="14"/>
  <c r="F86" i="14"/>
  <c r="F87" i="14"/>
  <c r="F89" i="14"/>
  <c r="F90" i="14"/>
  <c r="F92" i="14"/>
  <c r="F93" i="14"/>
  <c r="F94" i="14"/>
  <c r="F96" i="14"/>
  <c r="F97" i="14"/>
  <c r="F98" i="14"/>
  <c r="F99" i="14"/>
  <c r="F100" i="14"/>
  <c r="F101" i="14"/>
  <c r="F102" i="14"/>
  <c r="F103" i="14"/>
  <c r="F105" i="14"/>
  <c r="F106" i="14"/>
  <c r="F107" i="14"/>
  <c r="F13" i="14"/>
  <c r="Q107" i="14"/>
  <c r="P107" i="14"/>
  <c r="Q106" i="14"/>
  <c r="P106" i="14"/>
  <c r="Q105" i="14"/>
  <c r="P105" i="14"/>
  <c r="Q104" i="14"/>
  <c r="P104" i="14"/>
  <c r="Q103" i="14"/>
  <c r="P103" i="14"/>
  <c r="Q102" i="14"/>
  <c r="P102" i="14"/>
  <c r="Q101" i="14"/>
  <c r="P101" i="14"/>
  <c r="Q100" i="14"/>
  <c r="P100" i="14"/>
  <c r="Q99" i="14"/>
  <c r="P99" i="14"/>
  <c r="Q98" i="14"/>
  <c r="P98" i="14"/>
  <c r="Q97" i="14"/>
  <c r="P97" i="14"/>
  <c r="Q96" i="14"/>
  <c r="P96" i="14"/>
  <c r="P95" i="14"/>
  <c r="Q94" i="14"/>
  <c r="P94" i="14"/>
  <c r="Q93" i="14"/>
  <c r="P93" i="14"/>
  <c r="Q92" i="14"/>
  <c r="R91" i="14" s="1"/>
  <c r="P92" i="14"/>
  <c r="P91" i="14"/>
  <c r="Q90" i="14"/>
  <c r="P90" i="14"/>
  <c r="Q89" i="14"/>
  <c r="R88" i="14" s="1"/>
  <c r="K88" i="14" s="1"/>
  <c r="F21" i="22" s="1"/>
  <c r="P89" i="14"/>
  <c r="P88" i="14"/>
  <c r="G88" i="14"/>
  <c r="Q87" i="14"/>
  <c r="P87" i="14"/>
  <c r="Q86" i="14"/>
  <c r="P86" i="14"/>
  <c r="Q85" i="14"/>
  <c r="P85" i="14"/>
  <c r="Q84" i="14"/>
  <c r="P84" i="14"/>
  <c r="Q83" i="14"/>
  <c r="P83" i="14"/>
  <c r="Q82" i="14"/>
  <c r="P82" i="14"/>
  <c r="Q81" i="14"/>
  <c r="R80" i="14" s="1"/>
  <c r="P81" i="14"/>
  <c r="P80" i="14"/>
  <c r="I80" i="14"/>
  <c r="R79" i="14"/>
  <c r="G79" i="14" s="1"/>
  <c r="Q79" i="14"/>
  <c r="P79" i="14"/>
  <c r="K79" i="14"/>
  <c r="F19" i="22" s="1"/>
  <c r="Q78" i="14"/>
  <c r="P78" i="14"/>
  <c r="Q77" i="14"/>
  <c r="P77" i="14"/>
  <c r="Q76" i="14"/>
  <c r="P76" i="14"/>
  <c r="Q75" i="14"/>
  <c r="P75" i="14"/>
  <c r="Q74" i="14"/>
  <c r="P74" i="14"/>
  <c r="Q73" i="14"/>
  <c r="P73" i="14"/>
  <c r="Q72" i="14"/>
  <c r="P72" i="14"/>
  <c r="R71" i="14"/>
  <c r="K71" i="14" s="1"/>
  <c r="F18" i="22" s="1"/>
  <c r="P71" i="14"/>
  <c r="I71" i="14"/>
  <c r="Q70" i="14"/>
  <c r="Q69" i="14"/>
  <c r="Q68" i="14"/>
  <c r="Q67" i="14"/>
  <c r="Q66" i="14"/>
  <c r="Q65" i="14"/>
  <c r="Q64" i="14"/>
  <c r="Q63" i="14"/>
  <c r="P62" i="14"/>
  <c r="I62" i="14"/>
  <c r="Q61" i="14"/>
  <c r="P61" i="14"/>
  <c r="Q60" i="14"/>
  <c r="P60" i="14"/>
  <c r="Q59" i="14"/>
  <c r="P59" i="14"/>
  <c r="Q58" i="14"/>
  <c r="P58" i="14"/>
  <c r="Q57" i="14"/>
  <c r="P57" i="14"/>
  <c r="Q56" i="14"/>
  <c r="P56" i="14"/>
  <c r="Q55" i="14"/>
  <c r="P55" i="14"/>
  <c r="Q54" i="14"/>
  <c r="R52" i="14" s="1"/>
  <c r="G52" i="14" s="1"/>
  <c r="P54" i="14"/>
  <c r="Q53" i="14"/>
  <c r="P53" i="14"/>
  <c r="S52" i="14"/>
  <c r="P52" i="14"/>
  <c r="Q51" i="14"/>
  <c r="P51" i="14"/>
  <c r="Q50" i="14"/>
  <c r="P50" i="14"/>
  <c r="Q49" i="14"/>
  <c r="P49" i="14"/>
  <c r="Q48" i="14"/>
  <c r="P48" i="14"/>
  <c r="Q47" i="14"/>
  <c r="P47" i="14"/>
  <c r="Q46" i="14"/>
  <c r="P46" i="14"/>
  <c r="Q45" i="14"/>
  <c r="P45" i="14"/>
  <c r="Q44" i="14"/>
  <c r="P44" i="14"/>
  <c r="Q43" i="14"/>
  <c r="P43" i="14"/>
  <c r="Q42" i="14"/>
  <c r="P42" i="14"/>
  <c r="Q41" i="14"/>
  <c r="P41" i="14"/>
  <c r="Q40" i="14"/>
  <c r="R39" i="14" s="1"/>
  <c r="K39" i="14" s="1"/>
  <c r="F15" i="22" s="1"/>
  <c r="P40" i="14"/>
  <c r="P39" i="14"/>
  <c r="G39" i="14"/>
  <c r="Q38" i="14"/>
  <c r="P38" i="14"/>
  <c r="Q37" i="14"/>
  <c r="P37" i="14"/>
  <c r="Q36" i="14"/>
  <c r="R34" i="14" s="1"/>
  <c r="Q35" i="14"/>
  <c r="P35" i="14"/>
  <c r="S34" i="14"/>
  <c r="P34" i="14"/>
  <c r="I34" i="14"/>
  <c r="Q33" i="14"/>
  <c r="P33" i="14"/>
  <c r="Q32" i="14"/>
  <c r="P32" i="14"/>
  <c r="Q31" i="14"/>
  <c r="P31" i="14"/>
  <c r="Q30" i="14"/>
  <c r="P30" i="14"/>
  <c r="Q29" i="14"/>
  <c r="P29" i="14"/>
  <c r="Q28" i="14"/>
  <c r="P28" i="14"/>
  <c r="Q27" i="14"/>
  <c r="P27" i="14"/>
  <c r="Q26" i="14"/>
  <c r="P26" i="14"/>
  <c r="P25" i="14"/>
  <c r="Q24" i="14"/>
  <c r="Q23" i="14"/>
  <c r="P22" i="14"/>
  <c r="Q21" i="14"/>
  <c r="P21" i="14"/>
  <c r="Q20" i="14"/>
  <c r="P20" i="14"/>
  <c r="Q19" i="14"/>
  <c r="P19" i="14"/>
  <c r="P18" i="14"/>
  <c r="Q17" i="14"/>
  <c r="P17" i="14"/>
  <c r="Q16" i="14"/>
  <c r="P16" i="14"/>
  <c r="Q15" i="14"/>
  <c r="P15" i="14"/>
  <c r="Q14" i="14"/>
  <c r="R12" i="14" s="1"/>
  <c r="P14" i="14"/>
  <c r="Q13" i="14"/>
  <c r="P13" i="14"/>
  <c r="P12" i="14"/>
  <c r="H14" i="13"/>
  <c r="H15" i="13"/>
  <c r="H16" i="13"/>
  <c r="H17" i="13"/>
  <c r="H19" i="13"/>
  <c r="H20" i="13"/>
  <c r="H21" i="13"/>
  <c r="H23" i="13"/>
  <c r="H24" i="13"/>
  <c r="H26" i="13"/>
  <c r="H27" i="13"/>
  <c r="H28" i="13"/>
  <c r="H29" i="13"/>
  <c r="H30" i="13"/>
  <c r="H31" i="13"/>
  <c r="H32" i="13"/>
  <c r="H33" i="13"/>
  <c r="H35" i="13"/>
  <c r="H36" i="13"/>
  <c r="H37" i="13"/>
  <c r="H39" i="13"/>
  <c r="H40" i="13"/>
  <c r="H41" i="13"/>
  <c r="H42" i="13"/>
  <c r="H43" i="13"/>
  <c r="H44" i="13"/>
  <c r="H46" i="13"/>
  <c r="H47" i="13"/>
  <c r="H48" i="13"/>
  <c r="H49" i="13"/>
  <c r="H50" i="13"/>
  <c r="H51" i="13"/>
  <c r="H52" i="13"/>
  <c r="H53" i="13"/>
  <c r="H54" i="13"/>
  <c r="H55" i="13"/>
  <c r="H56" i="13"/>
  <c r="H57" i="13"/>
  <c r="H59" i="13"/>
  <c r="H60" i="13"/>
  <c r="H61" i="13"/>
  <c r="H62" i="13"/>
  <c r="H63" i="13"/>
  <c r="H64" i="13"/>
  <c r="H65" i="13"/>
  <c r="H66" i="13"/>
  <c r="H67" i="13"/>
  <c r="H69" i="13"/>
  <c r="H70" i="13"/>
  <c r="H71" i="13"/>
  <c r="H72" i="13"/>
  <c r="H73" i="13"/>
  <c r="H74" i="13"/>
  <c r="H76" i="13"/>
  <c r="H77" i="13"/>
  <c r="H78" i="13"/>
  <c r="H79" i="13"/>
  <c r="H81" i="13"/>
  <c r="H82" i="13"/>
  <c r="H83" i="13"/>
  <c r="H84" i="13"/>
  <c r="H85" i="13"/>
  <c r="H86" i="13"/>
  <c r="H87" i="13"/>
  <c r="H89" i="13"/>
  <c r="H90" i="13"/>
  <c r="H91" i="13"/>
  <c r="H92" i="13"/>
  <c r="H94" i="13"/>
  <c r="H95" i="13"/>
  <c r="H96" i="13"/>
  <c r="H97" i="13"/>
  <c r="H98" i="13"/>
  <c r="H99" i="13"/>
  <c r="H100" i="13"/>
  <c r="H102" i="13"/>
  <c r="H103" i="13"/>
  <c r="H104" i="13"/>
  <c r="H106" i="13"/>
  <c r="H107" i="13"/>
  <c r="H108" i="13"/>
  <c r="H110" i="13"/>
  <c r="H111" i="13"/>
  <c r="H112" i="13"/>
  <c r="H113" i="13"/>
  <c r="H114" i="13"/>
  <c r="H115" i="13"/>
  <c r="H116" i="13"/>
  <c r="H117" i="13"/>
  <c r="H119" i="13"/>
  <c r="H120" i="13"/>
  <c r="H121" i="13"/>
  <c r="H13"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 i="13"/>
  <c r="T121" i="13"/>
  <c r="S121" i="13"/>
  <c r="F121" i="13"/>
  <c r="T120" i="13"/>
  <c r="S120" i="13"/>
  <c r="F120" i="13"/>
  <c r="T119" i="13"/>
  <c r="S119" i="13"/>
  <c r="F119" i="13"/>
  <c r="T118" i="13"/>
  <c r="S118" i="13"/>
  <c r="T117" i="13"/>
  <c r="S117" i="13"/>
  <c r="F117" i="13"/>
  <c r="T116" i="13"/>
  <c r="S116" i="13"/>
  <c r="F116" i="13"/>
  <c r="T115" i="13"/>
  <c r="S115" i="13"/>
  <c r="F115" i="13"/>
  <c r="T114" i="13"/>
  <c r="S114" i="13"/>
  <c r="F114" i="13"/>
  <c r="T113" i="13"/>
  <c r="S113" i="13"/>
  <c r="F113" i="13"/>
  <c r="T112" i="13"/>
  <c r="S112" i="13"/>
  <c r="F112" i="13"/>
  <c r="T111" i="13"/>
  <c r="S111" i="13"/>
  <c r="F111" i="13"/>
  <c r="T110" i="13"/>
  <c r="S110" i="13"/>
  <c r="F110" i="13"/>
  <c r="S109" i="13"/>
  <c r="T108" i="13"/>
  <c r="S108" i="13"/>
  <c r="F108" i="13"/>
  <c r="T107" i="13"/>
  <c r="S107" i="13"/>
  <c r="F107" i="13"/>
  <c r="T106" i="13"/>
  <c r="S106" i="13"/>
  <c r="F106" i="13"/>
  <c r="S105" i="13"/>
  <c r="T104" i="13"/>
  <c r="S104" i="13"/>
  <c r="F104" i="13"/>
  <c r="T103" i="13"/>
  <c r="S103" i="13"/>
  <c r="F103" i="13"/>
  <c r="T102" i="13"/>
  <c r="S102" i="13"/>
  <c r="F102" i="13"/>
  <c r="S101" i="13"/>
  <c r="T100" i="13"/>
  <c r="S100" i="13"/>
  <c r="F100" i="13"/>
  <c r="T99" i="13"/>
  <c r="S99" i="13"/>
  <c r="F99" i="13"/>
  <c r="T98" i="13"/>
  <c r="S98" i="13"/>
  <c r="F98" i="13"/>
  <c r="T97" i="13"/>
  <c r="S97" i="13"/>
  <c r="F97" i="13"/>
  <c r="T96" i="13"/>
  <c r="S96" i="13"/>
  <c r="F96" i="13"/>
  <c r="T95" i="13"/>
  <c r="V93" i="13" s="1"/>
  <c r="S95" i="13"/>
  <c r="F95" i="13"/>
  <c r="T94" i="13"/>
  <c r="U93" i="13" s="1"/>
  <c r="S94" i="13"/>
  <c r="F94" i="13"/>
  <c r="S93" i="13"/>
  <c r="K93" i="13"/>
  <c r="T92" i="13"/>
  <c r="U92" i="13" s="1"/>
  <c r="S92" i="13"/>
  <c r="F92" i="13"/>
  <c r="T91" i="13"/>
  <c r="S91" i="13"/>
  <c r="F91" i="13"/>
  <c r="T90" i="13"/>
  <c r="U88" i="13" s="1"/>
  <c r="S90" i="13"/>
  <c r="F90" i="13"/>
  <c r="T89" i="13"/>
  <c r="S89" i="13"/>
  <c r="F89" i="13"/>
  <c r="S88" i="13"/>
  <c r="T87" i="13"/>
  <c r="S87" i="13"/>
  <c r="F87" i="13"/>
  <c r="T86" i="13"/>
  <c r="S86" i="13"/>
  <c r="F86" i="13"/>
  <c r="T85" i="13"/>
  <c r="S85" i="13"/>
  <c r="F85" i="13"/>
  <c r="T84" i="13"/>
  <c r="S84" i="13"/>
  <c r="F84" i="13"/>
  <c r="T83" i="13"/>
  <c r="S83" i="13"/>
  <c r="F83" i="13"/>
  <c r="T82" i="13"/>
  <c r="U80" i="13" s="1"/>
  <c r="S82" i="13"/>
  <c r="F82" i="13"/>
  <c r="T81" i="13"/>
  <c r="S81" i="13"/>
  <c r="F81" i="13"/>
  <c r="S80" i="13"/>
  <c r="K80" i="13"/>
  <c r="T79" i="13"/>
  <c r="S79" i="13"/>
  <c r="F79" i="13"/>
  <c r="T78" i="13"/>
  <c r="S78" i="13"/>
  <c r="F78" i="13"/>
  <c r="T77" i="13"/>
  <c r="U75" i="13" s="1"/>
  <c r="S77" i="13"/>
  <c r="F77" i="13"/>
  <c r="T76" i="13"/>
  <c r="S76" i="13"/>
  <c r="F76" i="13"/>
  <c r="S75" i="13"/>
  <c r="T74" i="13"/>
  <c r="S74" i="13"/>
  <c r="F74" i="13"/>
  <c r="T73" i="13"/>
  <c r="S73" i="13"/>
  <c r="F73" i="13"/>
  <c r="T72" i="13"/>
  <c r="S72" i="13"/>
  <c r="F72" i="13"/>
  <c r="T71" i="13"/>
  <c r="S71" i="13"/>
  <c r="F71" i="13"/>
  <c r="T70" i="13"/>
  <c r="S70" i="13"/>
  <c r="F70" i="13"/>
  <c r="T69" i="13"/>
  <c r="S69" i="13"/>
  <c r="F69" i="13"/>
  <c r="V68" i="13"/>
  <c r="S68" i="13"/>
  <c r="K68" i="13"/>
  <c r="T67" i="13"/>
  <c r="S67" i="13"/>
  <c r="F67" i="13"/>
  <c r="T66" i="13"/>
  <c r="S66" i="13"/>
  <c r="F66" i="13"/>
  <c r="T65" i="13"/>
  <c r="S65" i="13"/>
  <c r="F65" i="13"/>
  <c r="T64" i="13"/>
  <c r="S64" i="13"/>
  <c r="F64" i="13"/>
  <c r="T63" i="13"/>
  <c r="S63" i="13"/>
  <c r="F63" i="13"/>
  <c r="T62" i="13"/>
  <c r="S62" i="13"/>
  <c r="F62" i="13"/>
  <c r="T61" i="13"/>
  <c r="S61" i="13"/>
  <c r="F61" i="13"/>
  <c r="T60" i="13"/>
  <c r="U58" i="13" s="1"/>
  <c r="S60" i="13"/>
  <c r="F60" i="13"/>
  <c r="T59" i="13"/>
  <c r="S59" i="13"/>
  <c r="F59" i="13"/>
  <c r="S58" i="13"/>
  <c r="T57" i="13"/>
  <c r="S57" i="13"/>
  <c r="F57" i="13"/>
  <c r="T56" i="13"/>
  <c r="S56" i="13"/>
  <c r="F56" i="13"/>
  <c r="T55" i="13"/>
  <c r="S55" i="13"/>
  <c r="F55" i="13"/>
  <c r="T54" i="13"/>
  <c r="S54" i="13"/>
  <c r="F54" i="13"/>
  <c r="T53" i="13"/>
  <c r="S53" i="13"/>
  <c r="F53" i="13"/>
  <c r="T52" i="13"/>
  <c r="S52" i="13"/>
  <c r="F52" i="13"/>
  <c r="T51" i="13"/>
  <c r="S51" i="13"/>
  <c r="F51" i="13"/>
  <c r="T50" i="13"/>
  <c r="S50" i="13"/>
  <c r="F50" i="13"/>
  <c r="T49" i="13"/>
  <c r="S49" i="13"/>
  <c r="F49" i="13"/>
  <c r="T48" i="13"/>
  <c r="S48" i="13"/>
  <c r="F48" i="13"/>
  <c r="T47" i="13"/>
  <c r="S47" i="13"/>
  <c r="F47" i="13"/>
  <c r="T46" i="13"/>
  <c r="U45" i="13" s="1"/>
  <c r="S46" i="13"/>
  <c r="F46" i="13"/>
  <c r="S45" i="13"/>
  <c r="T44" i="13"/>
  <c r="S44" i="13"/>
  <c r="F44" i="13"/>
  <c r="T43" i="13"/>
  <c r="S43" i="13"/>
  <c r="F43" i="13"/>
  <c r="T42" i="13"/>
  <c r="S42" i="13"/>
  <c r="F42" i="13"/>
  <c r="T41" i="13"/>
  <c r="S41" i="13"/>
  <c r="F41" i="13"/>
  <c r="T40" i="13"/>
  <c r="S40" i="13"/>
  <c r="F40" i="13"/>
  <c r="T39" i="13"/>
  <c r="U38" i="13" s="1"/>
  <c r="M38" i="13" s="1"/>
  <c r="F15" i="21" s="1"/>
  <c r="S39" i="13"/>
  <c r="F39" i="13"/>
  <c r="S38" i="13"/>
  <c r="T37" i="13"/>
  <c r="V34" i="13" s="1"/>
  <c r="S37" i="13"/>
  <c r="F37" i="13"/>
  <c r="T36" i="13"/>
  <c r="U34" i="13" s="1"/>
  <c r="S36" i="13"/>
  <c r="F36" i="13"/>
  <c r="T35" i="13"/>
  <c r="S35" i="13"/>
  <c r="F35" i="13"/>
  <c r="S34" i="13"/>
  <c r="T33" i="13"/>
  <c r="S33" i="13"/>
  <c r="F33" i="13"/>
  <c r="T32" i="13"/>
  <c r="V25" i="13" s="1"/>
  <c r="S32" i="13"/>
  <c r="F32" i="13"/>
  <c r="T31" i="13"/>
  <c r="S31" i="13"/>
  <c r="F31" i="13"/>
  <c r="T30" i="13"/>
  <c r="S30" i="13"/>
  <c r="F30" i="13"/>
  <c r="T29" i="13"/>
  <c r="S29" i="13"/>
  <c r="F29" i="13"/>
  <c r="T28" i="13"/>
  <c r="S28" i="13"/>
  <c r="F28" i="13"/>
  <c r="T27" i="13"/>
  <c r="S27" i="13"/>
  <c r="F27" i="13"/>
  <c r="T26" i="13"/>
  <c r="S26" i="13"/>
  <c r="F26" i="13"/>
  <c r="S25" i="13"/>
  <c r="T24" i="13"/>
  <c r="F24" i="13"/>
  <c r="T23" i="13"/>
  <c r="F23" i="13"/>
  <c r="S22" i="13"/>
  <c r="T21" i="13"/>
  <c r="S21" i="13"/>
  <c r="F21" i="13"/>
  <c r="T20" i="13"/>
  <c r="S20" i="13"/>
  <c r="F20" i="13"/>
  <c r="T19" i="13"/>
  <c r="U18" i="13" s="1"/>
  <c r="M18" i="13" s="1"/>
  <c r="F11" i="21" s="1"/>
  <c r="S19" i="13"/>
  <c r="F19" i="13"/>
  <c r="S18" i="13"/>
  <c r="T17" i="13"/>
  <c r="S17" i="13"/>
  <c r="F17" i="13"/>
  <c r="T16" i="13"/>
  <c r="S16" i="13"/>
  <c r="F16" i="13"/>
  <c r="T15" i="13"/>
  <c r="S15" i="13"/>
  <c r="F15" i="13"/>
  <c r="T14" i="13"/>
  <c r="U12" i="13" s="1"/>
  <c r="M12" i="13" s="1"/>
  <c r="F10" i="21" s="1"/>
  <c r="S14" i="13"/>
  <c r="F14" i="13"/>
  <c r="T13" i="13"/>
  <c r="S13" i="13"/>
  <c r="F13" i="13"/>
  <c r="S12" i="13"/>
  <c r="B5" i="13"/>
  <c r="E33" i="21" s="1"/>
  <c r="F14" i="12"/>
  <c r="F15" i="12"/>
  <c r="F16" i="12"/>
  <c r="F17" i="12"/>
  <c r="F19" i="12"/>
  <c r="F20" i="12"/>
  <c r="F21" i="12"/>
  <c r="F23" i="12"/>
  <c r="F24" i="12"/>
  <c r="F26" i="12"/>
  <c r="F27" i="12"/>
  <c r="F28" i="12"/>
  <c r="F29" i="12"/>
  <c r="F30" i="12"/>
  <c r="F31" i="12"/>
  <c r="F32" i="12"/>
  <c r="F33" i="12"/>
  <c r="F35" i="12"/>
  <c r="F36" i="12"/>
  <c r="F37" i="12"/>
  <c r="F39" i="12"/>
  <c r="F40" i="12"/>
  <c r="F41" i="12"/>
  <c r="F42" i="12"/>
  <c r="F43" i="12"/>
  <c r="F44" i="12"/>
  <c r="F46" i="12"/>
  <c r="F47" i="12"/>
  <c r="F48" i="12"/>
  <c r="F49" i="12"/>
  <c r="F50" i="12"/>
  <c r="F51" i="12"/>
  <c r="F52" i="12"/>
  <c r="F53" i="12"/>
  <c r="F54" i="12"/>
  <c r="F55" i="12"/>
  <c r="F56" i="12"/>
  <c r="F57" i="12"/>
  <c r="F59" i="12"/>
  <c r="F60" i="12"/>
  <c r="F61" i="12"/>
  <c r="F62" i="12"/>
  <c r="F63" i="12"/>
  <c r="F64" i="12"/>
  <c r="F65" i="12"/>
  <c r="F66" i="12"/>
  <c r="F67" i="12"/>
  <c r="F69" i="12"/>
  <c r="F70" i="12"/>
  <c r="F71" i="12"/>
  <c r="F72" i="12"/>
  <c r="F73" i="12"/>
  <c r="F74" i="12"/>
  <c r="F76" i="12"/>
  <c r="F77" i="12"/>
  <c r="F78" i="12"/>
  <c r="F79" i="12"/>
  <c r="F81" i="12"/>
  <c r="F82" i="12"/>
  <c r="F83" i="12"/>
  <c r="F84" i="12"/>
  <c r="F85" i="12"/>
  <c r="F86" i="12"/>
  <c r="F87" i="12"/>
  <c r="F89" i="12"/>
  <c r="F90" i="12"/>
  <c r="F91" i="12"/>
  <c r="F92" i="12"/>
  <c r="F94" i="12"/>
  <c r="F95" i="12"/>
  <c r="F96" i="12"/>
  <c r="F97" i="12"/>
  <c r="F98" i="12"/>
  <c r="F99" i="12"/>
  <c r="F100" i="12"/>
  <c r="F102" i="12"/>
  <c r="F103" i="12"/>
  <c r="F104" i="12"/>
  <c r="F106" i="12"/>
  <c r="F107" i="12"/>
  <c r="F108" i="12"/>
  <c r="F110" i="12"/>
  <c r="F111" i="12"/>
  <c r="F112" i="12"/>
  <c r="F113" i="12"/>
  <c r="F114" i="12"/>
  <c r="F115" i="12"/>
  <c r="F116" i="12"/>
  <c r="F117" i="12"/>
  <c r="F119" i="12"/>
  <c r="F120" i="12"/>
  <c r="F121" i="12"/>
  <c r="F13" i="12"/>
  <c r="Q121" i="12"/>
  <c r="P121" i="12"/>
  <c r="Q120" i="12"/>
  <c r="P120" i="12"/>
  <c r="Q119" i="12"/>
  <c r="R118" i="12" s="1"/>
  <c r="P119" i="12"/>
  <c r="Q118" i="12"/>
  <c r="P118" i="12"/>
  <c r="Q117" i="12"/>
  <c r="R109" i="12" s="1"/>
  <c r="K109" i="12" s="1"/>
  <c r="F26" i="20" s="1"/>
  <c r="P117" i="12"/>
  <c r="Q116" i="12"/>
  <c r="P116" i="12"/>
  <c r="Q115" i="12"/>
  <c r="P115" i="12"/>
  <c r="Q114" i="12"/>
  <c r="P114" i="12"/>
  <c r="Q113" i="12"/>
  <c r="P113" i="12"/>
  <c r="Q112" i="12"/>
  <c r="P112" i="12"/>
  <c r="Q111" i="12"/>
  <c r="P111" i="12"/>
  <c r="Q110" i="12"/>
  <c r="P110" i="12"/>
  <c r="P109" i="12"/>
  <c r="Q108" i="12"/>
  <c r="P108" i="12"/>
  <c r="Q107" i="12"/>
  <c r="P107" i="12"/>
  <c r="Q106" i="12"/>
  <c r="R105" i="12" s="1"/>
  <c r="P106" i="12"/>
  <c r="P105" i="12"/>
  <c r="Q104" i="12"/>
  <c r="P104" i="12"/>
  <c r="Q103" i="12"/>
  <c r="P103" i="12"/>
  <c r="Q102" i="12"/>
  <c r="R101" i="12" s="1"/>
  <c r="K101" i="12" s="1"/>
  <c r="F24" i="20" s="1"/>
  <c r="P102" i="12"/>
  <c r="P101" i="12"/>
  <c r="Q100" i="12"/>
  <c r="P100" i="12"/>
  <c r="Q99" i="12"/>
  <c r="P99" i="12"/>
  <c r="Q98" i="12"/>
  <c r="P98" i="12"/>
  <c r="Q97" i="12"/>
  <c r="P97" i="12"/>
  <c r="Q96" i="12"/>
  <c r="S93" i="12" s="1"/>
  <c r="P96" i="12"/>
  <c r="Q95" i="12"/>
  <c r="P95" i="12"/>
  <c r="Q94" i="12"/>
  <c r="R93" i="12" s="1"/>
  <c r="G93" i="12" s="1"/>
  <c r="P94" i="12"/>
  <c r="P93" i="12"/>
  <c r="I93" i="12"/>
  <c r="Q92" i="12"/>
  <c r="R92" i="12" s="1"/>
  <c r="P92" i="12"/>
  <c r="Q91" i="12"/>
  <c r="P91" i="12"/>
  <c r="Q90" i="12"/>
  <c r="P90" i="12"/>
  <c r="Q89" i="12"/>
  <c r="R88" i="12" s="1"/>
  <c r="P89" i="12"/>
  <c r="P88" i="12"/>
  <c r="Q87" i="12"/>
  <c r="P87" i="12"/>
  <c r="Q86" i="12"/>
  <c r="P86" i="12"/>
  <c r="Q85" i="12"/>
  <c r="P85" i="12"/>
  <c r="Q84" i="12"/>
  <c r="P84" i="12"/>
  <c r="Q83" i="12"/>
  <c r="P83" i="12"/>
  <c r="Q82" i="12"/>
  <c r="P82" i="12"/>
  <c r="Q81" i="12"/>
  <c r="R80" i="12" s="1"/>
  <c r="P81" i="12"/>
  <c r="P80" i="12"/>
  <c r="I80" i="12"/>
  <c r="Q79" i="12"/>
  <c r="P79" i="12"/>
  <c r="Q78" i="12"/>
  <c r="P78" i="12"/>
  <c r="Q77" i="12"/>
  <c r="P77" i="12"/>
  <c r="Q76" i="12"/>
  <c r="P76" i="12"/>
  <c r="P75" i="12"/>
  <c r="Q74" i="12"/>
  <c r="P74" i="12"/>
  <c r="Q73" i="12"/>
  <c r="P73" i="12"/>
  <c r="Q72" i="12"/>
  <c r="P72" i="12"/>
  <c r="Q71" i="12"/>
  <c r="P71" i="12"/>
  <c r="Q70" i="12"/>
  <c r="P70" i="12"/>
  <c r="Q69" i="12"/>
  <c r="P69" i="12"/>
  <c r="S68" i="12"/>
  <c r="P68" i="12"/>
  <c r="I68" i="12"/>
  <c r="Q67" i="12"/>
  <c r="S58" i="12" s="1"/>
  <c r="P67" i="12"/>
  <c r="Q66" i="12"/>
  <c r="P66" i="12"/>
  <c r="Q65" i="12"/>
  <c r="P65" i="12"/>
  <c r="Q64" i="12"/>
  <c r="P64" i="12"/>
  <c r="Q63" i="12"/>
  <c r="P63" i="12"/>
  <c r="Q62" i="12"/>
  <c r="P62" i="12"/>
  <c r="Q61" i="12"/>
  <c r="P61" i="12"/>
  <c r="Q60" i="12"/>
  <c r="P60" i="12"/>
  <c r="Q59" i="12"/>
  <c r="P59" i="12"/>
  <c r="P58" i="12"/>
  <c r="Q57" i="12"/>
  <c r="P57" i="12"/>
  <c r="Q56" i="12"/>
  <c r="P56" i="12"/>
  <c r="Q55" i="12"/>
  <c r="P55" i="12"/>
  <c r="Q54" i="12"/>
  <c r="P54" i="12"/>
  <c r="Q53" i="12"/>
  <c r="P53" i="12"/>
  <c r="Q52" i="12"/>
  <c r="P52" i="12"/>
  <c r="Q51" i="12"/>
  <c r="P51" i="12"/>
  <c r="Q50" i="12"/>
  <c r="P50" i="12"/>
  <c r="Q49" i="12"/>
  <c r="P49" i="12"/>
  <c r="Q48" i="12"/>
  <c r="P48" i="12"/>
  <c r="Q47" i="12"/>
  <c r="P47" i="12"/>
  <c r="Q46" i="12"/>
  <c r="R45" i="12" s="1"/>
  <c r="P46" i="12"/>
  <c r="P45" i="12"/>
  <c r="Q44" i="12"/>
  <c r="P44" i="12"/>
  <c r="Q43" i="12"/>
  <c r="P43" i="12"/>
  <c r="Q42" i="12"/>
  <c r="P42" i="12"/>
  <c r="Q41" i="12"/>
  <c r="P41" i="12"/>
  <c r="Q40" i="12"/>
  <c r="P40" i="12"/>
  <c r="Q39" i="12"/>
  <c r="P39" i="12"/>
  <c r="P38" i="12"/>
  <c r="Q37" i="12"/>
  <c r="S34" i="12" s="1"/>
  <c r="P37" i="12"/>
  <c r="Q36" i="12"/>
  <c r="P36" i="12"/>
  <c r="Q35" i="12"/>
  <c r="P35" i="12"/>
  <c r="R34" i="12"/>
  <c r="P34" i="12"/>
  <c r="Q33" i="12"/>
  <c r="P33" i="12"/>
  <c r="Q32" i="12"/>
  <c r="S25" i="12" s="1"/>
  <c r="P32" i="12"/>
  <c r="Q31" i="12"/>
  <c r="P31" i="12"/>
  <c r="Q30" i="12"/>
  <c r="P30" i="12"/>
  <c r="Q29" i="12"/>
  <c r="P29" i="12"/>
  <c r="Q28" i="12"/>
  <c r="P28" i="12"/>
  <c r="Q27" i="12"/>
  <c r="P27" i="12"/>
  <c r="Q26" i="12"/>
  <c r="R25" i="12" s="1"/>
  <c r="P26" i="12"/>
  <c r="P25" i="12"/>
  <c r="Q24" i="12"/>
  <c r="Q23" i="12"/>
  <c r="R22" i="12" s="1"/>
  <c r="P22" i="12"/>
  <c r="Q21" i="12"/>
  <c r="P21" i="12"/>
  <c r="Q20" i="12"/>
  <c r="R18" i="12" s="1"/>
  <c r="K18" i="12" s="1"/>
  <c r="F11" i="20" s="1"/>
  <c r="P20" i="12"/>
  <c r="Q19" i="12"/>
  <c r="P19" i="12"/>
  <c r="P18" i="12"/>
  <c r="Q17" i="12"/>
  <c r="P17" i="12"/>
  <c r="Q16" i="12"/>
  <c r="P16" i="12"/>
  <c r="Q15" i="12"/>
  <c r="P15" i="12"/>
  <c r="Q14" i="12"/>
  <c r="P14" i="12"/>
  <c r="Q13" i="12"/>
  <c r="P13" i="12"/>
  <c r="P12" i="12"/>
  <c r="B5" i="12"/>
  <c r="E33" i="20" s="1"/>
  <c r="C10" i="10"/>
  <c r="C9" i="10"/>
  <c r="C8" i="10"/>
  <c r="C7" i="10"/>
  <c r="B5" i="10"/>
  <c r="B9" i="10"/>
  <c r="B8" i="10"/>
  <c r="B7" i="10"/>
  <c r="U52" i="19" l="1"/>
  <c r="I52" i="19" s="1"/>
  <c r="E16" i="27" s="1"/>
  <c r="R52" i="18"/>
  <c r="K52" i="18" s="1"/>
  <c r="F16" i="26" s="1"/>
  <c r="R52" i="16"/>
  <c r="K52" i="16" s="1"/>
  <c r="F16" i="24" s="1"/>
  <c r="R58" i="12"/>
  <c r="G58" i="12" s="1"/>
  <c r="E17" i="20" s="1"/>
  <c r="K80" i="12"/>
  <c r="F20" i="20" s="1"/>
  <c r="G80" i="12"/>
  <c r="K118" i="12"/>
  <c r="F27" i="20" s="1"/>
  <c r="G118" i="12"/>
  <c r="K92" i="12"/>
  <c r="F22" i="20" s="1"/>
  <c r="G92" i="12"/>
  <c r="G92" i="13" s="1"/>
  <c r="K88" i="12"/>
  <c r="F21" i="20" s="1"/>
  <c r="G88" i="12"/>
  <c r="K91" i="14"/>
  <c r="F22" i="22" s="1"/>
  <c r="G91" i="14"/>
  <c r="G34" i="17"/>
  <c r="E14" i="24"/>
  <c r="R12" i="12"/>
  <c r="M80" i="13"/>
  <c r="F20" i="21" s="1"/>
  <c r="M93" i="13"/>
  <c r="F23" i="21" s="1"/>
  <c r="I93" i="13"/>
  <c r="E23" i="21" s="1"/>
  <c r="E16" i="22"/>
  <c r="G52" i="15"/>
  <c r="G98" i="17"/>
  <c r="E23" i="24"/>
  <c r="G88" i="15"/>
  <c r="E21" i="22"/>
  <c r="M45" i="13"/>
  <c r="F16" i="21" s="1"/>
  <c r="I45" i="13"/>
  <c r="E16" i="21" s="1"/>
  <c r="E15" i="22"/>
  <c r="G39" i="15"/>
  <c r="M22" i="17"/>
  <c r="F12" i="25" s="1"/>
  <c r="I22" i="17"/>
  <c r="E12" i="25" s="1"/>
  <c r="G34" i="12"/>
  <c r="G93" i="13"/>
  <c r="E23" i="20"/>
  <c r="U62" i="15"/>
  <c r="I62" i="15" s="1"/>
  <c r="E17" i="23" s="1"/>
  <c r="R34" i="18"/>
  <c r="D30" i="20"/>
  <c r="R68" i="12"/>
  <c r="G68" i="12" s="1"/>
  <c r="M92" i="13"/>
  <c r="F22" i="21" s="1"/>
  <c r="I92" i="13"/>
  <c r="E22" i="21" s="1"/>
  <c r="G62" i="19"/>
  <c r="E17" i="26"/>
  <c r="D33" i="24"/>
  <c r="K34" i="12"/>
  <c r="F14" i="20" s="1"/>
  <c r="R75" i="12"/>
  <c r="G75" i="12" s="1"/>
  <c r="K34" i="14"/>
  <c r="G34" i="14"/>
  <c r="M34" i="15"/>
  <c r="I34" i="15"/>
  <c r="E14" i="23" s="1"/>
  <c r="R38" i="12"/>
  <c r="K12" i="14"/>
  <c r="F10" i="22" s="1"/>
  <c r="G12" i="14"/>
  <c r="E19" i="22"/>
  <c r="G79" i="15"/>
  <c r="K12" i="16"/>
  <c r="F10" i="24" s="1"/>
  <c r="G12" i="16"/>
  <c r="K39" i="16"/>
  <c r="F15" i="24" s="1"/>
  <c r="G39" i="16"/>
  <c r="E21" i="24"/>
  <c r="G92" i="17"/>
  <c r="U12" i="19"/>
  <c r="M12" i="19" s="1"/>
  <c r="F10" i="27" s="1"/>
  <c r="U18" i="19"/>
  <c r="M18" i="19" s="1"/>
  <c r="F11" i="27" s="1"/>
  <c r="D30" i="26"/>
  <c r="U68" i="13"/>
  <c r="I68" i="13" s="1"/>
  <c r="E18" i="21" s="1"/>
  <c r="U101" i="13"/>
  <c r="U118" i="13"/>
  <c r="U25" i="15"/>
  <c r="M25" i="15" s="1"/>
  <c r="F13" i="23" s="1"/>
  <c r="R114" i="16"/>
  <c r="K114" i="16" s="1"/>
  <c r="F26" i="24" s="1"/>
  <c r="U78" i="17"/>
  <c r="R70" i="18"/>
  <c r="K70" i="18" s="1"/>
  <c r="F18" i="26" s="1"/>
  <c r="I39" i="19"/>
  <c r="E15" i="27" s="1"/>
  <c r="R22" i="14"/>
  <c r="S25" i="14"/>
  <c r="R95" i="14"/>
  <c r="I88" i="15"/>
  <c r="E21" i="23" s="1"/>
  <c r="R18" i="16"/>
  <c r="G18" i="16" s="1"/>
  <c r="R110" i="16"/>
  <c r="K110" i="16" s="1"/>
  <c r="F25" i="24" s="1"/>
  <c r="U25" i="17"/>
  <c r="U110" i="17"/>
  <c r="U125" i="17"/>
  <c r="M125" i="17" s="1"/>
  <c r="F27" i="25" s="1"/>
  <c r="R25" i="18"/>
  <c r="K25" i="18" s="1"/>
  <c r="F13" i="26" s="1"/>
  <c r="U34" i="19"/>
  <c r="I34" i="19" s="1"/>
  <c r="E14" i="27" s="1"/>
  <c r="U70" i="19"/>
  <c r="I70" i="19" s="1"/>
  <c r="E18" i="27" s="1"/>
  <c r="U104" i="15"/>
  <c r="S52" i="16"/>
  <c r="R130" i="16"/>
  <c r="U12" i="17"/>
  <c r="U18" i="17"/>
  <c r="S78" i="18"/>
  <c r="G78" i="18" s="1"/>
  <c r="R94" i="18"/>
  <c r="U25" i="19"/>
  <c r="I25" i="19" s="1"/>
  <c r="E13" i="27" s="1"/>
  <c r="U78" i="19"/>
  <c r="I78" i="19" s="1"/>
  <c r="E20" i="27" s="1"/>
  <c r="U105" i="19"/>
  <c r="I105" i="19" s="1"/>
  <c r="E24" i="27" s="1"/>
  <c r="D31" i="25"/>
  <c r="R18" i="14"/>
  <c r="R104" i="14"/>
  <c r="G104" i="14" s="1"/>
  <c r="U114" i="17"/>
  <c r="I114" i="17" s="1"/>
  <c r="E26" i="25" s="1"/>
  <c r="R110" i="18"/>
  <c r="U94" i="19"/>
  <c r="M94" i="19" s="1"/>
  <c r="F23" i="27" s="1"/>
  <c r="V58" i="13"/>
  <c r="M58" i="13" s="1"/>
  <c r="F17" i="21" s="1"/>
  <c r="U105" i="13"/>
  <c r="R62" i="14"/>
  <c r="V25" i="15"/>
  <c r="R25" i="16"/>
  <c r="G25" i="16" s="1"/>
  <c r="R78" i="16"/>
  <c r="R106" i="16"/>
  <c r="R125" i="16"/>
  <c r="K125" i="16" s="1"/>
  <c r="F27" i="24" s="1"/>
  <c r="U87" i="17"/>
  <c r="M87" i="17" s="1"/>
  <c r="U90" i="19"/>
  <c r="M90" i="19" s="1"/>
  <c r="F22" i="27" s="1"/>
  <c r="D28" i="27"/>
  <c r="D32" i="27"/>
  <c r="R25" i="14"/>
  <c r="G25" i="14" s="1"/>
  <c r="U12" i="15"/>
  <c r="U18" i="15"/>
  <c r="U52" i="15"/>
  <c r="I52" i="15" s="1"/>
  <c r="E16" i="23" s="1"/>
  <c r="U91" i="15"/>
  <c r="M91" i="15" s="1"/>
  <c r="U52" i="17"/>
  <c r="I52" i="17" s="1"/>
  <c r="E16" i="25" s="1"/>
  <c r="U98" i="17"/>
  <c r="I98" i="17" s="1"/>
  <c r="E23" i="25" s="1"/>
  <c r="S25" i="18"/>
  <c r="U22" i="19"/>
  <c r="M22" i="19" s="1"/>
  <c r="U22" i="13"/>
  <c r="U25" i="13"/>
  <c r="U109" i="13"/>
  <c r="M109" i="13" s="1"/>
  <c r="F26" i="21" s="1"/>
  <c r="S80" i="14"/>
  <c r="G80" i="14" s="1"/>
  <c r="R62" i="16"/>
  <c r="G62" i="16" s="1"/>
  <c r="R86" i="18"/>
  <c r="R105" i="18"/>
  <c r="D32" i="21"/>
  <c r="D29" i="23"/>
  <c r="D34" i="25"/>
  <c r="D33" i="25"/>
  <c r="M78" i="19"/>
  <c r="I90" i="19"/>
  <c r="E22" i="27" s="1"/>
  <c r="I94" i="19"/>
  <c r="E23" i="27" s="1"/>
  <c r="M105" i="19"/>
  <c r="M34" i="19"/>
  <c r="M70" i="19"/>
  <c r="F18" i="27" s="1"/>
  <c r="I110" i="19"/>
  <c r="E25" i="27" s="1"/>
  <c r="M110" i="19"/>
  <c r="F25" i="27" s="1"/>
  <c r="I62" i="19"/>
  <c r="E17" i="27" s="1"/>
  <c r="M62" i="19"/>
  <c r="F17" i="27" s="1"/>
  <c r="I12" i="19"/>
  <c r="E10" i="27" s="1"/>
  <c r="K94" i="19"/>
  <c r="I18" i="19"/>
  <c r="E11" i="27" s="1"/>
  <c r="I86" i="19"/>
  <c r="E21" i="27" s="1"/>
  <c r="G70" i="18"/>
  <c r="G25" i="18"/>
  <c r="G18" i="18"/>
  <c r="K18" i="18"/>
  <c r="K77" i="18"/>
  <c r="F19" i="26" s="1"/>
  <c r="G77" i="18"/>
  <c r="K86" i="18"/>
  <c r="F21" i="26" s="1"/>
  <c r="G86" i="18"/>
  <c r="G94" i="18"/>
  <c r="K94" i="18"/>
  <c r="F23" i="26" s="1"/>
  <c r="K105" i="18"/>
  <c r="F24" i="26" s="1"/>
  <c r="G105" i="18"/>
  <c r="G110" i="18"/>
  <c r="K110" i="18"/>
  <c r="F25" i="26" s="1"/>
  <c r="G12" i="18"/>
  <c r="G22" i="18"/>
  <c r="G39" i="18"/>
  <c r="G90" i="18"/>
  <c r="K62" i="18"/>
  <c r="I78" i="17"/>
  <c r="E19" i="25" s="1"/>
  <c r="M78" i="17"/>
  <c r="F19" i="25" s="1"/>
  <c r="I93" i="17"/>
  <c r="E22" i="25" s="1"/>
  <c r="M93" i="17"/>
  <c r="M106" i="17"/>
  <c r="F24" i="25" s="1"/>
  <c r="I106" i="17"/>
  <c r="E24" i="25" s="1"/>
  <c r="M130" i="17"/>
  <c r="F28" i="25" s="1"/>
  <c r="I130" i="17"/>
  <c r="E28" i="25" s="1"/>
  <c r="I12" i="17"/>
  <c r="E10" i="25" s="1"/>
  <c r="M12" i="17"/>
  <c r="M62" i="17"/>
  <c r="F17" i="25" s="1"/>
  <c r="I62" i="17"/>
  <c r="E17" i="25" s="1"/>
  <c r="I87" i="17"/>
  <c r="E20" i="25" s="1"/>
  <c r="M98" i="17"/>
  <c r="F23" i="25" s="1"/>
  <c r="I125" i="17"/>
  <c r="E27" i="25" s="1"/>
  <c r="I18" i="17"/>
  <c r="E11" i="25" s="1"/>
  <c r="M18" i="17"/>
  <c r="F11" i="25" s="1"/>
  <c r="M34" i="17"/>
  <c r="M114" i="17"/>
  <c r="F26" i="25" s="1"/>
  <c r="I25" i="17"/>
  <c r="E13" i="25" s="1"/>
  <c r="M25" i="17"/>
  <c r="F13" i="25" s="1"/>
  <c r="M92" i="17"/>
  <c r="F21" i="25" s="1"/>
  <c r="I92" i="17"/>
  <c r="E21" i="25" s="1"/>
  <c r="M110" i="17"/>
  <c r="F25" i="25" s="1"/>
  <c r="I110" i="17"/>
  <c r="E25" i="25" s="1"/>
  <c r="I69" i="17"/>
  <c r="E18" i="25" s="1"/>
  <c r="K22" i="16"/>
  <c r="F12" i="24" s="1"/>
  <c r="G22" i="16"/>
  <c r="K34" i="16"/>
  <c r="K69" i="16"/>
  <c r="F18" i="24" s="1"/>
  <c r="G69" i="16"/>
  <c r="K87" i="16"/>
  <c r="F20" i="24" s="1"/>
  <c r="G87" i="16"/>
  <c r="K25" i="16"/>
  <c r="F13" i="24" s="1"/>
  <c r="G78" i="16"/>
  <c r="K78" i="16"/>
  <c r="F19" i="24" s="1"/>
  <c r="G106" i="16"/>
  <c r="K106" i="16"/>
  <c r="F24" i="24" s="1"/>
  <c r="G114" i="16"/>
  <c r="K18" i="16"/>
  <c r="G93" i="16"/>
  <c r="K93" i="16"/>
  <c r="F22" i="24" s="1"/>
  <c r="G110" i="16"/>
  <c r="K62" i="16"/>
  <c r="K130" i="16"/>
  <c r="F28" i="24" s="1"/>
  <c r="G130" i="16"/>
  <c r="K98" i="16"/>
  <c r="F23" i="24" s="1"/>
  <c r="M79" i="15"/>
  <c r="F19" i="23" s="1"/>
  <c r="I79" i="15"/>
  <c r="E19" i="23" s="1"/>
  <c r="M104" i="15"/>
  <c r="F24" i="23" s="1"/>
  <c r="I104" i="15"/>
  <c r="E24" i="23" s="1"/>
  <c r="I12" i="15"/>
  <c r="E10" i="23" s="1"/>
  <c r="M12" i="15"/>
  <c r="F10" i="23" s="1"/>
  <c r="M39" i="15"/>
  <c r="F15" i="23" s="1"/>
  <c r="I39" i="15"/>
  <c r="E15" i="23" s="1"/>
  <c r="I91" i="15"/>
  <c r="E22" i="23" s="1"/>
  <c r="I18" i="15"/>
  <c r="E11" i="23" s="1"/>
  <c r="M18" i="15"/>
  <c r="F11" i="23" s="1"/>
  <c r="I71" i="15"/>
  <c r="E18" i="23" s="1"/>
  <c r="M71" i="15"/>
  <c r="F18" i="23" s="1"/>
  <c r="I22" i="15"/>
  <c r="E12" i="23" s="1"/>
  <c r="I95" i="15"/>
  <c r="E23" i="23" s="1"/>
  <c r="M80" i="15"/>
  <c r="G22" i="14"/>
  <c r="K22" i="14"/>
  <c r="K25" i="14"/>
  <c r="F13" i="22" s="1"/>
  <c r="G62" i="14"/>
  <c r="K62" i="14"/>
  <c r="F17" i="22" s="1"/>
  <c r="B6" i="14"/>
  <c r="E31" i="22" s="1"/>
  <c r="K95" i="14"/>
  <c r="F23" i="22" s="1"/>
  <c r="G95" i="14"/>
  <c r="K18" i="14"/>
  <c r="F11" i="22" s="1"/>
  <c r="G18" i="14"/>
  <c r="K52" i="14"/>
  <c r="K104" i="14"/>
  <c r="F24" i="22" s="1"/>
  <c r="G71" i="14"/>
  <c r="M22" i="13"/>
  <c r="I22" i="13"/>
  <c r="E12" i="21" s="1"/>
  <c r="M68" i="13"/>
  <c r="M88" i="13"/>
  <c r="F21" i="21" s="1"/>
  <c r="I88" i="13"/>
  <c r="E21" i="21" s="1"/>
  <c r="M25" i="13"/>
  <c r="F13" i="21" s="1"/>
  <c r="I25" i="13"/>
  <c r="E13" i="21" s="1"/>
  <c r="M34" i="13"/>
  <c r="I75" i="13"/>
  <c r="E19" i="21" s="1"/>
  <c r="M75" i="13"/>
  <c r="F19" i="21" s="1"/>
  <c r="M118" i="13"/>
  <c r="F27" i="21" s="1"/>
  <c r="I118" i="13"/>
  <c r="E27" i="21" s="1"/>
  <c r="M101" i="13"/>
  <c r="F24" i="21" s="1"/>
  <c r="I101" i="13"/>
  <c r="E24" i="21" s="1"/>
  <c r="I109" i="13"/>
  <c r="E26" i="21" s="1"/>
  <c r="I105" i="13"/>
  <c r="E25" i="21" s="1"/>
  <c r="M105" i="13"/>
  <c r="F25" i="21" s="1"/>
  <c r="I12" i="13"/>
  <c r="E10" i="21" s="1"/>
  <c r="I18" i="13"/>
  <c r="E11" i="21" s="1"/>
  <c r="I38" i="13"/>
  <c r="E15" i="21" s="1"/>
  <c r="I80" i="13"/>
  <c r="E20" i="21" s="1"/>
  <c r="K75" i="12"/>
  <c r="F19" i="20" s="1"/>
  <c r="G105" i="12"/>
  <c r="K105" i="12"/>
  <c r="K25" i="12"/>
  <c r="F13" i="20" s="1"/>
  <c r="G25" i="12"/>
  <c r="K45" i="12"/>
  <c r="F16" i="20" s="1"/>
  <c r="G45" i="12"/>
  <c r="G12" i="12"/>
  <c r="K12" i="12"/>
  <c r="F10" i="20" s="1"/>
  <c r="K38" i="12"/>
  <c r="G38" i="12"/>
  <c r="G22" i="12"/>
  <c r="K22" i="12"/>
  <c r="F12" i="20" s="1"/>
  <c r="K93" i="12"/>
  <c r="F23" i="20" s="1"/>
  <c r="G101" i="12"/>
  <c r="G109" i="12"/>
  <c r="G18" i="12"/>
  <c r="G24" i="4"/>
  <c r="G20" i="4"/>
  <c r="E39" i="10" s="1"/>
  <c r="H18" i="4"/>
  <c r="H17" i="4"/>
  <c r="H16" i="4"/>
  <c r="H15" i="4"/>
  <c r="H14" i="4"/>
  <c r="N107" i="9"/>
  <c r="N108" i="9"/>
  <c r="N109" i="9"/>
  <c r="P105" i="9" s="1"/>
  <c r="N106" i="9"/>
  <c r="M105" i="9"/>
  <c r="N104" i="9"/>
  <c r="N99" i="9"/>
  <c r="N89" i="9"/>
  <c r="G70" i="9"/>
  <c r="G62" i="9"/>
  <c r="N113" i="9"/>
  <c r="M113" i="9"/>
  <c r="N112" i="9"/>
  <c r="M112" i="9"/>
  <c r="N111" i="9"/>
  <c r="M111" i="9"/>
  <c r="M110" i="9"/>
  <c r="N103" i="9"/>
  <c r="M103" i="9"/>
  <c r="N102" i="9"/>
  <c r="M102" i="9"/>
  <c r="N101" i="9"/>
  <c r="M101" i="9"/>
  <c r="N100" i="9"/>
  <c r="M100" i="9"/>
  <c r="N98" i="9"/>
  <c r="M98" i="9"/>
  <c r="N97" i="9"/>
  <c r="M97" i="9"/>
  <c r="N96" i="9"/>
  <c r="M96" i="9"/>
  <c r="N95" i="9"/>
  <c r="M95" i="9"/>
  <c r="M94" i="9"/>
  <c r="N93" i="9"/>
  <c r="M93" i="9"/>
  <c r="N92" i="9"/>
  <c r="M92" i="9"/>
  <c r="N91" i="9"/>
  <c r="M91" i="9"/>
  <c r="M90" i="9"/>
  <c r="N88" i="9"/>
  <c r="N87" i="9"/>
  <c r="M86" i="9"/>
  <c r="N85" i="9"/>
  <c r="M85" i="9"/>
  <c r="N84" i="9"/>
  <c r="M84" i="9"/>
  <c r="N83" i="9"/>
  <c r="M83" i="9"/>
  <c r="N82" i="9"/>
  <c r="M82" i="9"/>
  <c r="N81" i="9"/>
  <c r="M81" i="9"/>
  <c r="N80" i="9"/>
  <c r="M80" i="9"/>
  <c r="N79" i="9"/>
  <c r="M79" i="9"/>
  <c r="M78" i="9"/>
  <c r="G78" i="9"/>
  <c r="N77" i="9"/>
  <c r="O77" i="9" s="1"/>
  <c r="M77" i="9"/>
  <c r="N76" i="9"/>
  <c r="M76" i="9"/>
  <c r="N75" i="9"/>
  <c r="M75" i="9"/>
  <c r="N74" i="9"/>
  <c r="M74" i="9"/>
  <c r="N73" i="9"/>
  <c r="M73" i="9"/>
  <c r="N72" i="9"/>
  <c r="M72" i="9"/>
  <c r="N71" i="9"/>
  <c r="M71" i="9"/>
  <c r="M70" i="9"/>
  <c r="N69" i="9"/>
  <c r="N68" i="9"/>
  <c r="N67" i="9"/>
  <c r="N66" i="9"/>
  <c r="N65" i="9"/>
  <c r="N64" i="9"/>
  <c r="N63" i="9"/>
  <c r="M62" i="9"/>
  <c r="N61" i="9"/>
  <c r="P52" i="9" s="1"/>
  <c r="M61" i="9"/>
  <c r="N60" i="9"/>
  <c r="M60" i="9"/>
  <c r="N59" i="9"/>
  <c r="M59" i="9"/>
  <c r="N58" i="9"/>
  <c r="M58" i="9"/>
  <c r="N57" i="9"/>
  <c r="M57" i="9"/>
  <c r="N56" i="9"/>
  <c r="M56" i="9"/>
  <c r="N55" i="9"/>
  <c r="M55" i="9"/>
  <c r="N54" i="9"/>
  <c r="M54" i="9"/>
  <c r="N53" i="9"/>
  <c r="M53" i="9"/>
  <c r="M52" i="9"/>
  <c r="N51" i="9"/>
  <c r="M51" i="9"/>
  <c r="N50" i="9"/>
  <c r="M50" i="9"/>
  <c r="N49" i="9"/>
  <c r="M49" i="9"/>
  <c r="N48" i="9"/>
  <c r="M48" i="9"/>
  <c r="N47" i="9"/>
  <c r="M47" i="9"/>
  <c r="N46" i="9"/>
  <c r="M46" i="9"/>
  <c r="N45" i="9"/>
  <c r="M45" i="9"/>
  <c r="N44" i="9"/>
  <c r="M44" i="9"/>
  <c r="N43" i="9"/>
  <c r="M43" i="9"/>
  <c r="N42" i="9"/>
  <c r="M42" i="9"/>
  <c r="N41" i="9"/>
  <c r="M41" i="9"/>
  <c r="N40" i="9"/>
  <c r="M40" i="9"/>
  <c r="M39" i="9"/>
  <c r="N38" i="9"/>
  <c r="P34" i="9" s="1"/>
  <c r="M38" i="9"/>
  <c r="N37" i="9"/>
  <c r="M37" i="9"/>
  <c r="N36" i="9"/>
  <c r="N35" i="9"/>
  <c r="M35" i="9"/>
  <c r="M34" i="9"/>
  <c r="G34" i="9"/>
  <c r="N33" i="9"/>
  <c r="M33" i="9"/>
  <c r="N32" i="9"/>
  <c r="M32" i="9"/>
  <c r="N31" i="9"/>
  <c r="M31" i="9"/>
  <c r="N30" i="9"/>
  <c r="M30" i="9"/>
  <c r="N29" i="9"/>
  <c r="M29" i="9"/>
  <c r="N28" i="9"/>
  <c r="M28" i="9"/>
  <c r="N27" i="9"/>
  <c r="M27" i="9"/>
  <c r="N26" i="9"/>
  <c r="M26" i="9"/>
  <c r="M25" i="9"/>
  <c r="N24" i="9"/>
  <c r="N23" i="9"/>
  <c r="M22" i="9"/>
  <c r="N21" i="9"/>
  <c r="M21" i="9"/>
  <c r="N20" i="9"/>
  <c r="O18" i="9" s="1"/>
  <c r="I18" i="9" s="1"/>
  <c r="M20" i="9"/>
  <c r="N19" i="9"/>
  <c r="M19" i="9"/>
  <c r="M18" i="9"/>
  <c r="N17" i="9"/>
  <c r="M17" i="9"/>
  <c r="N16" i="9"/>
  <c r="M16" i="9"/>
  <c r="N15" i="9"/>
  <c r="M15" i="9"/>
  <c r="N14" i="9"/>
  <c r="M14" i="9"/>
  <c r="N13" i="9"/>
  <c r="M13" i="9"/>
  <c r="M12" i="9"/>
  <c r="O125" i="8"/>
  <c r="N126" i="8"/>
  <c r="N127" i="8"/>
  <c r="N128" i="8"/>
  <c r="N129" i="8"/>
  <c r="P125" i="8" s="1"/>
  <c r="M125" i="8"/>
  <c r="N124" i="8"/>
  <c r="G114" i="8"/>
  <c r="N119" i="8"/>
  <c r="M52" i="19" l="1"/>
  <c r="B4" i="19" s="1"/>
  <c r="E30" i="27" s="1"/>
  <c r="G52" i="18"/>
  <c r="E16" i="26" s="1"/>
  <c r="M52" i="17"/>
  <c r="F16" i="25" s="1"/>
  <c r="G52" i="16"/>
  <c r="K58" i="12"/>
  <c r="F17" i="20" s="1"/>
  <c r="G58" i="13"/>
  <c r="F12" i="27"/>
  <c r="G25" i="15"/>
  <c r="E13" i="22"/>
  <c r="E13" i="24"/>
  <c r="G25" i="17"/>
  <c r="G104" i="15"/>
  <c r="E24" i="22"/>
  <c r="E17" i="24"/>
  <c r="G62" i="17"/>
  <c r="E19" i="20"/>
  <c r="G75" i="13"/>
  <c r="E20" i="22"/>
  <c r="G80" i="15"/>
  <c r="F22" i="23"/>
  <c r="B6" i="15"/>
  <c r="E31" i="23" s="1"/>
  <c r="F20" i="25"/>
  <c r="E11" i="24"/>
  <c r="G18" i="17"/>
  <c r="E24" i="20"/>
  <c r="G101" i="13"/>
  <c r="B3" i="13"/>
  <c r="E31" i="21" s="1"/>
  <c r="F14" i="21"/>
  <c r="E19" i="24"/>
  <c r="G78" i="17"/>
  <c r="E12" i="24"/>
  <c r="G22" i="17"/>
  <c r="E11" i="26"/>
  <c r="G18" i="19"/>
  <c r="E18" i="20"/>
  <c r="G68" i="13"/>
  <c r="E14" i="20"/>
  <c r="G34" i="13"/>
  <c r="G88" i="13"/>
  <c r="E21" i="20"/>
  <c r="K80" i="14"/>
  <c r="M62" i="15"/>
  <c r="F17" i="23" s="1"/>
  <c r="E15" i="26"/>
  <c r="G39" i="19"/>
  <c r="E23" i="26"/>
  <c r="G94" i="19"/>
  <c r="G39" i="17"/>
  <c r="E15" i="24"/>
  <c r="E16" i="20"/>
  <c r="G45" i="13"/>
  <c r="B4" i="16"/>
  <c r="E33" i="24" s="1"/>
  <c r="F17" i="24"/>
  <c r="G125" i="16"/>
  <c r="E12" i="26"/>
  <c r="G22" i="19"/>
  <c r="G86" i="19"/>
  <c r="E21" i="26"/>
  <c r="G25" i="19"/>
  <c r="E13" i="26"/>
  <c r="B3" i="19"/>
  <c r="E29" i="27" s="1"/>
  <c r="F14" i="27"/>
  <c r="E20" i="26"/>
  <c r="G78" i="19"/>
  <c r="K34" i="18"/>
  <c r="G34" i="18"/>
  <c r="B5" i="15"/>
  <c r="E30" i="23" s="1"/>
  <c r="F20" i="23"/>
  <c r="B2" i="16"/>
  <c r="E31" i="24" s="1"/>
  <c r="F11" i="24"/>
  <c r="G90" i="19"/>
  <c r="E22" i="26"/>
  <c r="O105" i="9"/>
  <c r="E105" i="9" s="1"/>
  <c r="G22" i="13"/>
  <c r="E12" i="20"/>
  <c r="B4" i="14"/>
  <c r="E29" i="22" s="1"/>
  <c r="F16" i="22"/>
  <c r="G62" i="15"/>
  <c r="E17" i="22"/>
  <c r="M52" i="15"/>
  <c r="F16" i="23" s="1"/>
  <c r="G114" i="17"/>
  <c r="E26" i="24"/>
  <c r="E20" i="24"/>
  <c r="G87" i="17"/>
  <c r="B5" i="17"/>
  <c r="E34" i="25" s="1"/>
  <c r="F22" i="25"/>
  <c r="E10" i="26"/>
  <c r="G12" i="19"/>
  <c r="E18" i="26"/>
  <c r="G70" i="19"/>
  <c r="M25" i="19"/>
  <c r="F13" i="27" s="1"/>
  <c r="B5" i="19"/>
  <c r="E31" i="27" s="1"/>
  <c r="F20" i="27"/>
  <c r="G12" i="17"/>
  <c r="E10" i="24"/>
  <c r="G12" i="13"/>
  <c r="E10" i="20"/>
  <c r="E18" i="22"/>
  <c r="G71" i="15"/>
  <c r="I13" i="5"/>
  <c r="O22" i="9"/>
  <c r="I22" i="9" s="1"/>
  <c r="P25" i="9"/>
  <c r="G38" i="13"/>
  <c r="E15" i="20"/>
  <c r="G25" i="13"/>
  <c r="E13" i="20"/>
  <c r="E11" i="22"/>
  <c r="G18" i="15"/>
  <c r="I25" i="15"/>
  <c r="E13" i="23" s="1"/>
  <c r="B3" i="17"/>
  <c r="E32" i="25" s="1"/>
  <c r="F14" i="25"/>
  <c r="K78" i="18"/>
  <c r="I22" i="19"/>
  <c r="E12" i="27" s="1"/>
  <c r="B3" i="15"/>
  <c r="E28" i="23" s="1"/>
  <c r="F14" i="23"/>
  <c r="E27" i="20"/>
  <c r="G118" i="13"/>
  <c r="O12" i="9"/>
  <c r="B3" i="12"/>
  <c r="E31" i="20" s="1"/>
  <c r="F15" i="20"/>
  <c r="B4" i="13"/>
  <c r="E32" i="21" s="1"/>
  <c r="F18" i="21"/>
  <c r="E25" i="24"/>
  <c r="G110" i="17"/>
  <c r="G69" i="17"/>
  <c r="E18" i="24"/>
  <c r="B2" i="17"/>
  <c r="E31" i="25" s="1"/>
  <c r="F10" i="25"/>
  <c r="G110" i="19"/>
  <c r="E25" i="26"/>
  <c r="E19" i="26"/>
  <c r="G77" i="19"/>
  <c r="E14" i="22"/>
  <c r="G34" i="15"/>
  <c r="G91" i="15"/>
  <c r="E22" i="22"/>
  <c r="O25" i="9"/>
  <c r="I25" i="9" s="1"/>
  <c r="E11" i="20"/>
  <c r="G18" i="13"/>
  <c r="K68" i="12"/>
  <c r="F18" i="20" s="1"/>
  <c r="B6" i="12"/>
  <c r="E34" i="20" s="1"/>
  <c r="F25" i="20"/>
  <c r="E23" i="22"/>
  <c r="G95" i="15"/>
  <c r="B2" i="14"/>
  <c r="E27" i="22" s="1"/>
  <c r="D34" i="22" s="1"/>
  <c r="F12" i="22"/>
  <c r="E24" i="24"/>
  <c r="G106" i="17"/>
  <c r="E24" i="26"/>
  <c r="G105" i="19"/>
  <c r="B6" i="19"/>
  <c r="E32" i="27" s="1"/>
  <c r="F24" i="27"/>
  <c r="E16" i="24"/>
  <c r="G52" i="17"/>
  <c r="B3" i="14"/>
  <c r="E28" i="22" s="1"/>
  <c r="F14" i="22"/>
  <c r="I58" i="13"/>
  <c r="E17" i="21" s="1"/>
  <c r="G80" i="13"/>
  <c r="E20" i="20"/>
  <c r="E26" i="20"/>
  <c r="G109" i="13"/>
  <c r="E25" i="20"/>
  <c r="G105" i="13"/>
  <c r="B2" i="13"/>
  <c r="E30" i="21" s="1"/>
  <c r="F12" i="21"/>
  <c r="E12" i="22"/>
  <c r="G22" i="15"/>
  <c r="E28" i="24"/>
  <c r="G130" i="17"/>
  <c r="G93" i="17"/>
  <c r="E22" i="24"/>
  <c r="B3" i="16"/>
  <c r="E32" i="24" s="1"/>
  <c r="F14" i="24"/>
  <c r="B4" i="18"/>
  <c r="E30" i="26" s="1"/>
  <c r="F17" i="26"/>
  <c r="B2" i="18"/>
  <c r="E28" i="26" s="1"/>
  <c r="F11" i="26"/>
  <c r="E10" i="22"/>
  <c r="G12" i="15"/>
  <c r="I12" i="5"/>
  <c r="O39" i="9"/>
  <c r="I39" i="9" s="1"/>
  <c r="I125" i="8"/>
  <c r="E125" i="8"/>
  <c r="G22" i="4"/>
  <c r="B6" i="18"/>
  <c r="E32" i="26" s="1"/>
  <c r="B6" i="17"/>
  <c r="E35" i="25" s="1"/>
  <c r="B5" i="16"/>
  <c r="E34" i="24" s="1"/>
  <c r="B6" i="16"/>
  <c r="B2" i="15"/>
  <c r="B6" i="13"/>
  <c r="E34" i="21" s="1"/>
  <c r="B2" i="12"/>
  <c r="I105" i="9"/>
  <c r="O94" i="9"/>
  <c r="E94" i="9" s="1"/>
  <c r="P78" i="9"/>
  <c r="O78" i="9"/>
  <c r="O90" i="9"/>
  <c r="I90" i="9" s="1"/>
  <c r="O86" i="9"/>
  <c r="I86" i="9" s="1"/>
  <c r="O70" i="9"/>
  <c r="E70" i="9" s="1"/>
  <c r="O34" i="9"/>
  <c r="E34" i="9" s="1"/>
  <c r="O62" i="9"/>
  <c r="E62" i="9" s="1"/>
  <c r="E77" i="9"/>
  <c r="I77" i="9"/>
  <c r="I12" i="9"/>
  <c r="E12" i="9"/>
  <c r="O52" i="9"/>
  <c r="O110" i="9"/>
  <c r="E110" i="9" s="1"/>
  <c r="I34" i="9"/>
  <c r="B3" i="9" s="1"/>
  <c r="E22" i="9"/>
  <c r="E18" i="9"/>
  <c r="N109" i="8"/>
  <c r="N97" i="8"/>
  <c r="N95" i="8"/>
  <c r="N96" i="8"/>
  <c r="N94" i="8"/>
  <c r="G93" i="8"/>
  <c r="M93" i="8"/>
  <c r="N89" i="8"/>
  <c r="N90" i="8"/>
  <c r="N91" i="8"/>
  <c r="N88" i="8"/>
  <c r="M87" i="8"/>
  <c r="N84" i="8"/>
  <c r="N73" i="8"/>
  <c r="G69" i="8"/>
  <c r="G62" i="8"/>
  <c r="N65" i="8"/>
  <c r="N66" i="8"/>
  <c r="N67" i="8"/>
  <c r="N64" i="8"/>
  <c r="N63" i="8"/>
  <c r="N68" i="8"/>
  <c r="P62" i="8" s="1"/>
  <c r="M62" i="8"/>
  <c r="N133" i="8"/>
  <c r="M133" i="8"/>
  <c r="N132" i="8"/>
  <c r="M132" i="8"/>
  <c r="N131" i="8"/>
  <c r="O130" i="8" s="1"/>
  <c r="M131" i="8"/>
  <c r="N130" i="8"/>
  <c r="M130" i="8"/>
  <c r="N123" i="8"/>
  <c r="N122" i="8"/>
  <c r="N121" i="8"/>
  <c r="N120" i="8"/>
  <c r="N118" i="8"/>
  <c r="N117" i="8"/>
  <c r="N116" i="8"/>
  <c r="N115" i="8"/>
  <c r="M114" i="8"/>
  <c r="N113" i="8"/>
  <c r="M113" i="8"/>
  <c r="N112" i="8"/>
  <c r="M112" i="8"/>
  <c r="N111" i="8"/>
  <c r="M111" i="8"/>
  <c r="M110" i="8"/>
  <c r="N108" i="8"/>
  <c r="N107" i="8"/>
  <c r="O106" i="8" s="1"/>
  <c r="M106" i="8"/>
  <c r="N105" i="8"/>
  <c r="M105" i="8"/>
  <c r="N104" i="8"/>
  <c r="M104" i="8"/>
  <c r="N103" i="8"/>
  <c r="M103" i="8"/>
  <c r="N102" i="8"/>
  <c r="M102" i="8"/>
  <c r="N101" i="8"/>
  <c r="M101" i="8"/>
  <c r="N100" i="8"/>
  <c r="M100" i="8"/>
  <c r="N99" i="8"/>
  <c r="M99" i="8"/>
  <c r="M98" i="8"/>
  <c r="G98" i="8"/>
  <c r="N92" i="8"/>
  <c r="O92" i="8" s="1"/>
  <c r="M92" i="8"/>
  <c r="N86" i="8"/>
  <c r="M86" i="8"/>
  <c r="N85" i="8"/>
  <c r="M85" i="8"/>
  <c r="N83" i="8"/>
  <c r="M83" i="8"/>
  <c r="N82" i="8"/>
  <c r="M82" i="8"/>
  <c r="N81" i="8"/>
  <c r="M81" i="8"/>
  <c r="N80" i="8"/>
  <c r="M80" i="8"/>
  <c r="N79" i="8"/>
  <c r="M79" i="8"/>
  <c r="M78" i="8"/>
  <c r="G78" i="8"/>
  <c r="N77" i="8"/>
  <c r="M77" i="8"/>
  <c r="N76" i="8"/>
  <c r="M76" i="8"/>
  <c r="N75" i="8"/>
  <c r="N74" i="8"/>
  <c r="M74" i="8"/>
  <c r="N72" i="8"/>
  <c r="N71" i="8"/>
  <c r="N70" i="8"/>
  <c r="M70" i="8"/>
  <c r="M69" i="8"/>
  <c r="N61" i="8"/>
  <c r="M61" i="8"/>
  <c r="N60" i="8"/>
  <c r="M60" i="8"/>
  <c r="N59" i="8"/>
  <c r="M59" i="8"/>
  <c r="N58" i="8"/>
  <c r="M58" i="8"/>
  <c r="N57" i="8"/>
  <c r="M57" i="8"/>
  <c r="N56" i="8"/>
  <c r="M56" i="8"/>
  <c r="N55" i="8"/>
  <c r="M55" i="8"/>
  <c r="N54" i="8"/>
  <c r="M54" i="8"/>
  <c r="N53" i="8"/>
  <c r="M53" i="8"/>
  <c r="M52" i="8"/>
  <c r="N51" i="8"/>
  <c r="M51" i="8"/>
  <c r="N50" i="8"/>
  <c r="M50" i="8"/>
  <c r="N49" i="8"/>
  <c r="M49" i="8"/>
  <c r="N48" i="8"/>
  <c r="M48" i="8"/>
  <c r="N47" i="8"/>
  <c r="M47" i="8"/>
  <c r="N46" i="8"/>
  <c r="M46" i="8"/>
  <c r="N45" i="8"/>
  <c r="M45" i="8"/>
  <c r="N44" i="8"/>
  <c r="M44" i="8"/>
  <c r="N43" i="8"/>
  <c r="M43" i="8"/>
  <c r="N42" i="8"/>
  <c r="M42" i="8"/>
  <c r="N41" i="8"/>
  <c r="M41" i="8"/>
  <c r="N40" i="8"/>
  <c r="M40" i="8"/>
  <c r="M39" i="8"/>
  <c r="N38" i="8"/>
  <c r="M38" i="8"/>
  <c r="N37" i="8"/>
  <c r="M37" i="8"/>
  <c r="N36" i="8"/>
  <c r="N35" i="8"/>
  <c r="M35" i="8"/>
  <c r="M34" i="8"/>
  <c r="G34" i="8"/>
  <c r="N33" i="8"/>
  <c r="M33" i="8"/>
  <c r="N32" i="8"/>
  <c r="M32" i="8"/>
  <c r="N31" i="8"/>
  <c r="M31" i="8"/>
  <c r="N30" i="8"/>
  <c r="M30" i="8"/>
  <c r="N29" i="8"/>
  <c r="M29" i="8"/>
  <c r="N28" i="8"/>
  <c r="M28" i="8"/>
  <c r="N27" i="8"/>
  <c r="M27" i="8"/>
  <c r="N26" i="8"/>
  <c r="M26" i="8"/>
  <c r="M25" i="8"/>
  <c r="N24" i="8"/>
  <c r="N23" i="8"/>
  <c r="M22" i="8"/>
  <c r="N21" i="8"/>
  <c r="M21" i="8"/>
  <c r="N20" i="8"/>
  <c r="M20" i="8"/>
  <c r="N19" i="8"/>
  <c r="M19" i="8"/>
  <c r="M18" i="8"/>
  <c r="N17" i="8"/>
  <c r="M17" i="8"/>
  <c r="N16" i="8"/>
  <c r="M16" i="8"/>
  <c r="N15" i="8"/>
  <c r="M15" i="8"/>
  <c r="N14" i="8"/>
  <c r="M14" i="8"/>
  <c r="N13" i="8"/>
  <c r="M13" i="8"/>
  <c r="M12" i="8"/>
  <c r="G28" i="4"/>
  <c r="F16" i="27" l="1"/>
  <c r="G52" i="19"/>
  <c r="B4" i="17"/>
  <c r="E33" i="25" s="1"/>
  <c r="D38" i="25" s="1"/>
  <c r="B4" i="12"/>
  <c r="E32" i="20" s="1"/>
  <c r="D38" i="24"/>
  <c r="B4" i="15"/>
  <c r="E29" i="23" s="1"/>
  <c r="D35" i="26"/>
  <c r="E27" i="23"/>
  <c r="B7" i="16"/>
  <c r="E35" i="24"/>
  <c r="E39" i="9"/>
  <c r="E39" i="18" s="1"/>
  <c r="E30" i="20"/>
  <c r="D37" i="20" s="1"/>
  <c r="B5" i="18"/>
  <c r="E31" i="26" s="1"/>
  <c r="F20" i="26"/>
  <c r="G34" i="19"/>
  <c r="E14" i="26"/>
  <c r="B5" i="14"/>
  <c r="E30" i="22" s="1"/>
  <c r="F20" i="22"/>
  <c r="O78" i="8"/>
  <c r="B3" i="18"/>
  <c r="F14" i="26"/>
  <c r="E25" i="9"/>
  <c r="D37" i="21"/>
  <c r="P98" i="8"/>
  <c r="B7" i="13"/>
  <c r="E27" i="24"/>
  <c r="G125" i="17"/>
  <c r="B2" i="19"/>
  <c r="I52" i="9"/>
  <c r="B4" i="9" s="1"/>
  <c r="E52" i="9"/>
  <c r="I78" i="9"/>
  <c r="B5" i="9" s="1"/>
  <c r="E78" i="9"/>
  <c r="E25" i="19"/>
  <c r="E25" i="18"/>
  <c r="E12" i="18"/>
  <c r="E12" i="19"/>
  <c r="E62" i="19"/>
  <c r="E62" i="18"/>
  <c r="E18" i="18"/>
  <c r="E18" i="19"/>
  <c r="E77" i="18"/>
  <c r="E77" i="19"/>
  <c r="E94" i="18"/>
  <c r="E94" i="19"/>
  <c r="E110" i="18"/>
  <c r="E110" i="19"/>
  <c r="E34" i="19"/>
  <c r="E34" i="18"/>
  <c r="E22" i="18"/>
  <c r="E22" i="19"/>
  <c r="E70" i="19"/>
  <c r="E70" i="18"/>
  <c r="E105" i="19"/>
  <c r="E105" i="18"/>
  <c r="O114" i="8"/>
  <c r="G13" i="5"/>
  <c r="O39" i="8"/>
  <c r="E39" i="8" s="1"/>
  <c r="P34" i="8"/>
  <c r="G12" i="5"/>
  <c r="E125" i="17"/>
  <c r="E125" i="16"/>
  <c r="E90" i="9"/>
  <c r="I94" i="9"/>
  <c r="E86" i="9"/>
  <c r="I70" i="9"/>
  <c r="B2" i="9"/>
  <c r="I62" i="9"/>
  <c r="I110" i="9"/>
  <c r="I114" i="8"/>
  <c r="O93" i="8"/>
  <c r="O87" i="8"/>
  <c r="O52" i="8"/>
  <c r="P52" i="8"/>
  <c r="P25" i="8"/>
  <c r="O25" i="8"/>
  <c r="I25" i="8" s="1"/>
  <c r="O69" i="8"/>
  <c r="I69" i="8" s="1"/>
  <c r="I92" i="8"/>
  <c r="E92" i="8"/>
  <c r="I106" i="8"/>
  <c r="O98" i="8"/>
  <c r="E98" i="8" s="1"/>
  <c r="O110" i="8"/>
  <c r="E110" i="8" s="1"/>
  <c r="O18" i="8"/>
  <c r="I18" i="8" s="1"/>
  <c r="O22" i="8"/>
  <c r="E22" i="8" s="1"/>
  <c r="O12" i="8"/>
  <c r="I12" i="8" s="1"/>
  <c r="O34" i="8"/>
  <c r="O62" i="8"/>
  <c r="E78" i="8"/>
  <c r="I78" i="8"/>
  <c r="I39" i="8"/>
  <c r="I130" i="8"/>
  <c r="E130" i="8"/>
  <c r="G62" i="7"/>
  <c r="B7" i="17" l="1"/>
  <c r="D37" i="25" s="1"/>
  <c r="B7" i="12"/>
  <c r="B8" i="12" s="1"/>
  <c r="D38" i="20" s="1"/>
  <c r="B8" i="13"/>
  <c r="D38" i="21" s="1"/>
  <c r="D36" i="21"/>
  <c r="I98" i="8"/>
  <c r="E28" i="27"/>
  <c r="D35" i="27" s="1"/>
  <c r="B7" i="19"/>
  <c r="B8" i="16"/>
  <c r="D39" i="24" s="1"/>
  <c r="D37" i="24"/>
  <c r="D34" i="23"/>
  <c r="B6" i="9"/>
  <c r="E39" i="19"/>
  <c r="E29" i="26"/>
  <c r="B7" i="18"/>
  <c r="B7" i="15"/>
  <c r="B7" i="14"/>
  <c r="D36" i="20"/>
  <c r="B7" i="9"/>
  <c r="B8" i="9" s="1"/>
  <c r="E86" i="18"/>
  <c r="E86" i="19"/>
  <c r="J12" i="5"/>
  <c r="G27" i="4" s="1"/>
  <c r="E78" i="19"/>
  <c r="E78" i="18"/>
  <c r="E90" i="18"/>
  <c r="E90" i="19"/>
  <c r="E52" i="19"/>
  <c r="E52" i="18"/>
  <c r="E110" i="17"/>
  <c r="E110" i="16"/>
  <c r="E39" i="17"/>
  <c r="E39" i="16"/>
  <c r="E130" i="17"/>
  <c r="E130" i="16"/>
  <c r="I110" i="8"/>
  <c r="B6" i="8" s="1"/>
  <c r="E78" i="16"/>
  <c r="E78" i="17"/>
  <c r="E22" i="17"/>
  <c r="E22" i="16"/>
  <c r="E92" i="17"/>
  <c r="E92" i="16"/>
  <c r="E98" i="16"/>
  <c r="E98" i="17"/>
  <c r="E52" i="8"/>
  <c r="I34" i="8"/>
  <c r="B3" i="8" s="1"/>
  <c r="E34" i="8"/>
  <c r="I87" i="8"/>
  <c r="E87" i="8"/>
  <c r="E114" i="8"/>
  <c r="E106" i="8"/>
  <c r="E93" i="8"/>
  <c r="I93" i="8"/>
  <c r="B5" i="8" s="1"/>
  <c r="I52" i="8"/>
  <c r="B4" i="8" s="1"/>
  <c r="E12" i="8"/>
  <c r="E25" i="8"/>
  <c r="E18" i="8"/>
  <c r="I22" i="8"/>
  <c r="B2" i="8" s="1"/>
  <c r="E69" i="8"/>
  <c r="I62" i="8"/>
  <c r="E62" i="8"/>
  <c r="N70" i="7"/>
  <c r="N65" i="7"/>
  <c r="N66" i="7"/>
  <c r="N67" i="7"/>
  <c r="N64" i="7"/>
  <c r="N57" i="7"/>
  <c r="N63" i="1"/>
  <c r="N30" i="1"/>
  <c r="N20" i="1"/>
  <c r="N36" i="7"/>
  <c r="N30" i="7"/>
  <c r="N20" i="7"/>
  <c r="G34" i="7"/>
  <c r="N107" i="7"/>
  <c r="M107" i="7"/>
  <c r="N106" i="7"/>
  <c r="M106" i="7"/>
  <c r="N105" i="7"/>
  <c r="M105" i="7"/>
  <c r="N104" i="7"/>
  <c r="M104" i="7"/>
  <c r="N103" i="7"/>
  <c r="M103" i="7"/>
  <c r="N102" i="7"/>
  <c r="M102" i="7"/>
  <c r="N101" i="7"/>
  <c r="M101" i="7"/>
  <c r="N100" i="7"/>
  <c r="M100" i="7"/>
  <c r="N99" i="7"/>
  <c r="M99" i="7"/>
  <c r="N98" i="7"/>
  <c r="M98" i="7"/>
  <c r="N97" i="7"/>
  <c r="M97" i="7"/>
  <c r="N96" i="7"/>
  <c r="M96" i="7"/>
  <c r="M95" i="7"/>
  <c r="N94" i="7"/>
  <c r="M94" i="7"/>
  <c r="N93" i="7"/>
  <c r="M93" i="7"/>
  <c r="N92" i="7"/>
  <c r="M92" i="7"/>
  <c r="M91" i="7"/>
  <c r="N90" i="7"/>
  <c r="M90" i="7"/>
  <c r="N89" i="7"/>
  <c r="M89" i="7"/>
  <c r="M88" i="7"/>
  <c r="N87" i="7"/>
  <c r="M87" i="7"/>
  <c r="N86" i="7"/>
  <c r="M86" i="7"/>
  <c r="N85" i="7"/>
  <c r="M85" i="7"/>
  <c r="N84" i="7"/>
  <c r="M84" i="7"/>
  <c r="N83" i="7"/>
  <c r="M83" i="7"/>
  <c r="N82" i="7"/>
  <c r="M82" i="7"/>
  <c r="N81" i="7"/>
  <c r="M81" i="7"/>
  <c r="M80" i="7"/>
  <c r="G80" i="7"/>
  <c r="N79" i="7"/>
  <c r="O79" i="7" s="1"/>
  <c r="M79" i="7"/>
  <c r="N78" i="7"/>
  <c r="M78" i="7"/>
  <c r="N77" i="7"/>
  <c r="M77" i="7"/>
  <c r="N76" i="7"/>
  <c r="M76" i="7"/>
  <c r="N75" i="7"/>
  <c r="M75" i="7"/>
  <c r="N74" i="7"/>
  <c r="M74" i="7"/>
  <c r="N73" i="7"/>
  <c r="M73" i="7"/>
  <c r="N72" i="7"/>
  <c r="M72" i="7"/>
  <c r="M71" i="7"/>
  <c r="G71" i="7"/>
  <c r="N69" i="7"/>
  <c r="N68" i="7"/>
  <c r="N63" i="7"/>
  <c r="M62" i="7"/>
  <c r="N61" i="7"/>
  <c r="M61" i="7"/>
  <c r="N60" i="7"/>
  <c r="M60" i="7"/>
  <c r="N59" i="7"/>
  <c r="M59" i="7"/>
  <c r="N58" i="7"/>
  <c r="M58" i="7"/>
  <c r="M57" i="7"/>
  <c r="N56" i="7"/>
  <c r="M56" i="7"/>
  <c r="N55" i="7"/>
  <c r="M55" i="7"/>
  <c r="N54" i="7"/>
  <c r="M54" i="7"/>
  <c r="N53" i="7"/>
  <c r="M53" i="7"/>
  <c r="M52" i="7"/>
  <c r="N51" i="7"/>
  <c r="M51" i="7"/>
  <c r="N50" i="7"/>
  <c r="M50" i="7"/>
  <c r="N49" i="7"/>
  <c r="M49" i="7"/>
  <c r="N48" i="7"/>
  <c r="M48" i="7"/>
  <c r="N47" i="7"/>
  <c r="M47" i="7"/>
  <c r="N46" i="7"/>
  <c r="M46" i="7"/>
  <c r="N45" i="7"/>
  <c r="M45" i="7"/>
  <c r="N44" i="7"/>
  <c r="M44" i="7"/>
  <c r="N43" i="7"/>
  <c r="M43" i="7"/>
  <c r="N42" i="7"/>
  <c r="M42" i="7"/>
  <c r="N41" i="7"/>
  <c r="M41" i="7"/>
  <c r="N40" i="7"/>
  <c r="M40" i="7"/>
  <c r="M39" i="7"/>
  <c r="N38" i="7"/>
  <c r="M38" i="7"/>
  <c r="N37" i="7"/>
  <c r="M37" i="7"/>
  <c r="N35" i="7"/>
  <c r="M35" i="7"/>
  <c r="M34" i="7"/>
  <c r="N33" i="7"/>
  <c r="M33" i="7"/>
  <c r="N32" i="7"/>
  <c r="M32" i="7"/>
  <c r="N31" i="7"/>
  <c r="M31" i="7"/>
  <c r="M30" i="7"/>
  <c r="N29" i="7"/>
  <c r="M29" i="7"/>
  <c r="N28" i="7"/>
  <c r="M28" i="7"/>
  <c r="N27" i="7"/>
  <c r="M27" i="7"/>
  <c r="N26" i="7"/>
  <c r="M26" i="7"/>
  <c r="M25" i="7"/>
  <c r="N24" i="7"/>
  <c r="N23" i="7"/>
  <c r="M22" i="7"/>
  <c r="N21" i="7"/>
  <c r="M21" i="7"/>
  <c r="M20" i="7"/>
  <c r="N19" i="7"/>
  <c r="M19" i="7"/>
  <c r="M18" i="7"/>
  <c r="N17" i="7"/>
  <c r="M17" i="7"/>
  <c r="N16" i="7"/>
  <c r="M16" i="7"/>
  <c r="N15" i="7"/>
  <c r="M15" i="7"/>
  <c r="N14" i="7"/>
  <c r="M14" i="7"/>
  <c r="N13" i="7"/>
  <c r="M13" i="7"/>
  <c r="M12" i="7"/>
  <c r="N23" i="1"/>
  <c r="N24" i="1"/>
  <c r="B8" i="17" l="1"/>
  <c r="D39" i="25" s="1"/>
  <c r="B8" i="14"/>
  <c r="D35" i="22" s="1"/>
  <c r="D33" i="22"/>
  <c r="O104" i="7"/>
  <c r="B8" i="15"/>
  <c r="D35" i="23" s="1"/>
  <c r="D33" i="23"/>
  <c r="B8" i="19"/>
  <c r="D36" i="27" s="1"/>
  <c r="D34" i="27"/>
  <c r="E41" i="10" s="1"/>
  <c r="B8" i="18"/>
  <c r="D36" i="26" s="1"/>
  <c r="D34" i="26"/>
  <c r="E40" i="10" s="1"/>
  <c r="E13" i="5"/>
  <c r="O80" i="7"/>
  <c r="B7" i="8"/>
  <c r="B8" i="8" s="1"/>
  <c r="E62" i="17"/>
  <c r="E62" i="16"/>
  <c r="E69" i="16"/>
  <c r="E69" i="17"/>
  <c r="E114" i="17"/>
  <c r="E114" i="16"/>
  <c r="E18" i="17"/>
  <c r="E18" i="16"/>
  <c r="E87" i="17"/>
  <c r="E87" i="16"/>
  <c r="E25" i="17"/>
  <c r="E25" i="16"/>
  <c r="E93" i="16"/>
  <c r="E93" i="17"/>
  <c r="E52" i="17"/>
  <c r="E52" i="16"/>
  <c r="E12" i="16"/>
  <c r="E12" i="17"/>
  <c r="H12" i="5"/>
  <c r="E106" i="16"/>
  <c r="E106" i="17"/>
  <c r="E34" i="16"/>
  <c r="E34" i="17"/>
  <c r="O39" i="7"/>
  <c r="I39" i="7" s="1"/>
  <c r="P34" i="7"/>
  <c r="E12" i="5"/>
  <c r="O62" i="7"/>
  <c r="E62" i="7" s="1"/>
  <c r="O95" i="7"/>
  <c r="I95" i="7" s="1"/>
  <c r="O88" i="7"/>
  <c r="I88" i="7" s="1"/>
  <c r="O71" i="7"/>
  <c r="I71" i="7" s="1"/>
  <c r="I79" i="7"/>
  <c r="E79" i="7"/>
  <c r="P25" i="7"/>
  <c r="P52" i="7"/>
  <c r="O52" i="7"/>
  <c r="E52" i="7" s="1"/>
  <c r="O34" i="7"/>
  <c r="O12" i="7"/>
  <c r="E12" i="7" s="1"/>
  <c r="O22" i="7"/>
  <c r="E22" i="7" s="1"/>
  <c r="O91" i="7"/>
  <c r="E91" i="7" s="1"/>
  <c r="O18" i="7"/>
  <c r="I18" i="7" s="1"/>
  <c r="P80" i="7"/>
  <c r="I80" i="7" s="1"/>
  <c r="B5" i="7" s="1"/>
  <c r="O25" i="7"/>
  <c r="I104" i="7"/>
  <c r="E104" i="7"/>
  <c r="O22" i="1"/>
  <c r="E39" i="7" l="1"/>
  <c r="B6" i="7"/>
  <c r="E104" i="15"/>
  <c r="E104" i="14"/>
  <c r="I34" i="7"/>
  <c r="B3" i="7" s="1"/>
  <c r="E34" i="7"/>
  <c r="E91" i="14"/>
  <c r="E91" i="15"/>
  <c r="E22" i="14"/>
  <c r="E22" i="15"/>
  <c r="E80" i="7"/>
  <c r="E39" i="14"/>
  <c r="E39" i="15"/>
  <c r="E12" i="14"/>
  <c r="E12" i="15"/>
  <c r="F12" i="5"/>
  <c r="E79" i="14"/>
  <c r="E79" i="15"/>
  <c r="E52" i="15"/>
  <c r="E52" i="14"/>
  <c r="E62" i="15"/>
  <c r="E62" i="14"/>
  <c r="E88" i="7"/>
  <c r="E95" i="7"/>
  <c r="I22" i="7"/>
  <c r="E71" i="7"/>
  <c r="I52" i="7"/>
  <c r="I62" i="7"/>
  <c r="B4" i="7" s="1"/>
  <c r="E18" i="7"/>
  <c r="E25" i="7"/>
  <c r="I12" i="7"/>
  <c r="I25" i="7"/>
  <c r="I91" i="7"/>
  <c r="G93" i="1"/>
  <c r="N97" i="1"/>
  <c r="N94" i="1"/>
  <c r="N76" i="1"/>
  <c r="N87" i="1"/>
  <c r="N86" i="1"/>
  <c r="G80" i="1"/>
  <c r="B2" i="7" l="1"/>
  <c r="B7" i="7" s="1"/>
  <c r="B8" i="7" s="1"/>
  <c r="E88" i="15"/>
  <c r="E88" i="14"/>
  <c r="E80" i="14"/>
  <c r="E80" i="15"/>
  <c r="E25" i="15"/>
  <c r="E25" i="14"/>
  <c r="E71" i="14"/>
  <c r="E71" i="15"/>
  <c r="E18" i="14"/>
  <c r="E18" i="15"/>
  <c r="E95" i="15"/>
  <c r="E95" i="14"/>
  <c r="E34" i="14"/>
  <c r="E34" i="15"/>
  <c r="N71" i="1"/>
  <c r="N72" i="1"/>
  <c r="N73" i="1"/>
  <c r="N70" i="1"/>
  <c r="G68" i="1"/>
  <c r="M13" i="1" l="1"/>
  <c r="M14" i="1"/>
  <c r="M15" i="1"/>
  <c r="M16" i="1"/>
  <c r="M17" i="1"/>
  <c r="M18" i="1"/>
  <c r="M19" i="1"/>
  <c r="M20" i="1"/>
  <c r="M21" i="1"/>
  <c r="M22"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 i="1"/>
  <c r="N14" i="1"/>
  <c r="N15" i="1"/>
  <c r="N16" i="1"/>
  <c r="N17" i="1"/>
  <c r="N19" i="1"/>
  <c r="N21" i="1"/>
  <c r="E22" i="1"/>
  <c r="N26" i="1"/>
  <c r="N27" i="1"/>
  <c r="N28" i="1"/>
  <c r="N29" i="1"/>
  <c r="N31" i="1"/>
  <c r="N32" i="1"/>
  <c r="N33" i="1"/>
  <c r="N35" i="1"/>
  <c r="N36" i="1"/>
  <c r="N37" i="1"/>
  <c r="N39" i="1"/>
  <c r="N40" i="1"/>
  <c r="N41" i="1"/>
  <c r="N42" i="1"/>
  <c r="N43" i="1"/>
  <c r="N44" i="1"/>
  <c r="N46" i="1"/>
  <c r="N47" i="1"/>
  <c r="N48" i="1"/>
  <c r="N49" i="1"/>
  <c r="N50" i="1"/>
  <c r="N51" i="1"/>
  <c r="N52" i="1"/>
  <c r="N53" i="1"/>
  <c r="N54" i="1"/>
  <c r="N55" i="1"/>
  <c r="N56" i="1"/>
  <c r="N57" i="1"/>
  <c r="N59" i="1"/>
  <c r="N60" i="1"/>
  <c r="N61" i="1"/>
  <c r="N62" i="1"/>
  <c r="N64" i="1"/>
  <c r="N65" i="1"/>
  <c r="N66" i="1"/>
  <c r="N67" i="1"/>
  <c r="N69" i="1"/>
  <c r="O68" i="1" s="1"/>
  <c r="E68" i="1" s="1"/>
  <c r="N74" i="1"/>
  <c r="P68" i="1" s="1"/>
  <c r="N77" i="1"/>
  <c r="O75" i="1" s="1"/>
  <c r="N78" i="1"/>
  <c r="N79" i="1"/>
  <c r="N81" i="1"/>
  <c r="N82" i="1"/>
  <c r="N83" i="1"/>
  <c r="N84" i="1"/>
  <c r="N85" i="1"/>
  <c r="N89" i="1"/>
  <c r="N90" i="1"/>
  <c r="N91" i="1"/>
  <c r="N92" i="1"/>
  <c r="O92" i="1" s="1"/>
  <c r="I92" i="1" s="1"/>
  <c r="N95" i="1"/>
  <c r="N96" i="1"/>
  <c r="N98" i="1"/>
  <c r="N99" i="1"/>
  <c r="N100" i="1"/>
  <c r="N102" i="1"/>
  <c r="N103" i="1"/>
  <c r="N104" i="1"/>
  <c r="N106" i="1"/>
  <c r="N107" i="1"/>
  <c r="N108" i="1"/>
  <c r="N110" i="1"/>
  <c r="N111" i="1"/>
  <c r="N112" i="1"/>
  <c r="N113" i="1"/>
  <c r="N114" i="1"/>
  <c r="N115" i="1"/>
  <c r="N116" i="1"/>
  <c r="N117" i="1"/>
  <c r="N118" i="1"/>
  <c r="N119" i="1"/>
  <c r="N120" i="1"/>
  <c r="N121" i="1"/>
  <c r="N13" i="1"/>
  <c r="E68" i="13" l="1"/>
  <c r="E68" i="12"/>
  <c r="E22" i="12"/>
  <c r="E22" i="13"/>
  <c r="O80" i="1"/>
  <c r="C13" i="5"/>
  <c r="O93" i="1"/>
  <c r="P34" i="1"/>
  <c r="C12" i="5"/>
  <c r="O118" i="1"/>
  <c r="O109" i="1"/>
  <c r="O105" i="1"/>
  <c r="O101" i="1"/>
  <c r="P93" i="1"/>
  <c r="I68" i="1"/>
  <c r="E92" i="1"/>
  <c r="O88" i="1"/>
  <c r="I80" i="1"/>
  <c r="P58" i="1"/>
  <c r="O58" i="1"/>
  <c r="O45" i="1"/>
  <c r="I22" i="1"/>
  <c r="O38" i="1"/>
  <c r="O34" i="1"/>
  <c r="E34" i="1" s="1"/>
  <c r="P25" i="1"/>
  <c r="O25" i="1"/>
  <c r="O18" i="1"/>
  <c r="O12" i="1"/>
  <c r="E93" i="1" l="1"/>
  <c r="E34" i="13"/>
  <c r="E34" i="12"/>
  <c r="E58" i="1"/>
  <c r="E92" i="13"/>
  <c r="E92" i="12"/>
  <c r="I34" i="1"/>
  <c r="E93" i="13"/>
  <c r="E93" i="12"/>
  <c r="I93" i="1"/>
  <c r="B5" i="1" s="1"/>
  <c r="E45" i="1"/>
  <c r="I45" i="1"/>
  <c r="I58" i="1"/>
  <c r="E101" i="1"/>
  <c r="I101" i="1"/>
  <c r="E105" i="1"/>
  <c r="I105" i="1"/>
  <c r="E109" i="1"/>
  <c r="I109" i="1"/>
  <c r="E118" i="1"/>
  <c r="I118" i="1"/>
  <c r="I88" i="1"/>
  <c r="E88" i="1"/>
  <c r="E80" i="1"/>
  <c r="E75" i="1"/>
  <c r="I75" i="1"/>
  <c r="E38" i="1"/>
  <c r="I38" i="1"/>
  <c r="E12" i="1"/>
  <c r="I12" i="1"/>
  <c r="E18" i="1"/>
  <c r="I18" i="1"/>
  <c r="I25" i="1"/>
  <c r="E25" i="1"/>
  <c r="E118" i="13" l="1"/>
  <c r="E118" i="12"/>
  <c r="E105" i="12"/>
  <c r="E105" i="13"/>
  <c r="E58" i="12"/>
  <c r="E58" i="13"/>
  <c r="E18" i="13"/>
  <c r="E18" i="12"/>
  <c r="E38" i="13"/>
  <c r="E38" i="12"/>
  <c r="B6" i="1"/>
  <c r="E45" i="12"/>
  <c r="E45" i="13"/>
  <c r="B3" i="1"/>
  <c r="E25" i="13"/>
  <c r="E25" i="12"/>
  <c r="E109" i="12"/>
  <c r="E109" i="13"/>
  <c r="E101" i="13"/>
  <c r="E101" i="12"/>
  <c r="E12" i="13"/>
  <c r="E12" i="12"/>
  <c r="E75" i="13"/>
  <c r="E75" i="12"/>
  <c r="E88" i="13"/>
  <c r="E88" i="12"/>
  <c r="E80" i="13"/>
  <c r="E80" i="12"/>
  <c r="B4" i="1"/>
  <c r="B2" i="1"/>
  <c r="D12" i="5"/>
  <c r="B7" i="1" l="1"/>
  <c r="B8" i="1" s="1"/>
</calcChain>
</file>

<file path=xl/sharedStrings.xml><?xml version="1.0" encoding="utf-8"?>
<sst xmlns="http://schemas.openxmlformats.org/spreadsheetml/2006/main" count="3144" uniqueCount="358">
  <si>
    <t>Kriterium</t>
  </si>
  <si>
    <t>ENV1.1</t>
  </si>
  <si>
    <t>Kriterium / Indikator</t>
  </si>
  <si>
    <t>Max</t>
  </si>
  <si>
    <t>Kommentar</t>
  </si>
  <si>
    <t>Checklisten-Punkte
(CLP-Auditor)</t>
  </si>
  <si>
    <t>Ist CLP
(Kriterium)</t>
  </si>
  <si>
    <t>Ist CLP
(Indikator)</t>
  </si>
  <si>
    <t>Projekt- / Vertragsnummer</t>
  </si>
  <si>
    <t>Bauvorhaben (Projektname)</t>
  </si>
  <si>
    <t>spezifischer
Bedeutungsfaktor</t>
  </si>
  <si>
    <t>Erfüllungsgrad</t>
  </si>
  <si>
    <t>Umweltwirkungen über den Lebenszyklus</t>
  </si>
  <si>
    <t>1.1</t>
  </si>
  <si>
    <t>1.2</t>
  </si>
  <si>
    <t>2.1</t>
  </si>
  <si>
    <r>
      <rPr>
        <b/>
        <sz val="10"/>
        <color theme="1"/>
        <rFont val="Arial"/>
        <family val="2"/>
      </rPr>
      <t>Ökobilanz Möbel</t>
    </r>
    <r>
      <rPr>
        <sz val="10"/>
        <color theme="1"/>
        <rFont val="Arial"/>
        <family val="2"/>
      </rPr>
      <t xml:space="preserve">
Eine Ökobilanzberechnung wurde für mindestens 50 % der Möbel (Masse) die im Ausbaubereich eingesetzt werden, erstellt. Die Ergebnisse wurden entsprechend den Anforderungen des Indikators dokumentiert und dem Bauherren im Planungsprozess kommuniziert. (50% = 20 Punkte, 100% = 40 Punkte)
(Eine lineare Interpolation zwischen 20 und 40 Punkten ist unter Kennzeichnung der über die Ökobilanz erfassten Masse im Verhältnis zur Gesamtmasse der Möbel möglich.)
(Details siehe Kriterium)</t>
    </r>
  </si>
  <si>
    <t>2.2</t>
  </si>
  <si>
    <r>
      <rPr>
        <b/>
        <sz val="10"/>
        <color theme="1"/>
        <rFont val="Arial"/>
        <family val="2"/>
      </rPr>
      <t xml:space="preserve">Ökobilanz Variantenrechnungen Möbel
</t>
    </r>
    <r>
      <rPr>
        <sz val="10"/>
        <color theme="1"/>
        <rFont val="Arial"/>
        <family val="2"/>
      </rPr>
      <t xml:space="preserve">Für ein Möbelelement wurde eine Ökobilanz-Variantenrechnung für mindestens zwei Planungsalternativen planungsbegleitend berechnet. Die Ergebnisse wurden nachweislich bei der Entscheidungsfindung berücksichtigt und dokumentiert. (5 Punkte)
</t>
    </r>
    <r>
      <rPr>
        <b/>
        <sz val="10"/>
        <color theme="1"/>
        <rFont val="Arial"/>
        <family val="2"/>
      </rPr>
      <t>ODER</t>
    </r>
    <r>
      <rPr>
        <sz val="10"/>
        <color theme="1"/>
        <rFont val="Arial"/>
        <family val="2"/>
      </rPr>
      <t xml:space="preserve">
Für mindestens zwei Möbelelemente wurden Ökobilanz-Variantenrechnungen mindestens für zwei Planungsalternativen planungsbegleitend berechnet. Die Ergebnisse wurden nachweislich bei der Entscheidungsfindung berücksichtigt und dokumentiert. (10 Punkte)</t>
    </r>
  </si>
  <si>
    <r>
      <rPr>
        <b/>
        <sz val="10"/>
        <color theme="1"/>
        <rFont val="Arial"/>
        <family val="2"/>
      </rPr>
      <t>Ökobilanz-Variantenrechnungen Ausbau</t>
    </r>
    <r>
      <rPr>
        <sz val="10"/>
        <color theme="1"/>
        <rFont val="Arial"/>
        <family val="2"/>
      </rPr>
      <t xml:space="preserve">
Für ein Bauteil wurde eine Ökobilanz-Variantenrechnung für mindestens zwei Planungsalternativen planungsbegleitend berechnet. Die Ergebnisse wurden nachweislich  bei der Entscheidungsfindung berücksichtigt und dokumentiert. (5 Punkte)
</t>
    </r>
    <r>
      <rPr>
        <b/>
        <sz val="10"/>
        <color theme="1"/>
        <rFont val="Arial"/>
        <family val="2"/>
      </rPr>
      <t>ODER</t>
    </r>
    <r>
      <rPr>
        <sz val="10"/>
        <color theme="1"/>
        <rFont val="Arial"/>
        <family val="2"/>
      </rPr>
      <t xml:space="preserve">
Für mindestens zwei Bauteile wurden Ökobilanz-Variantenrechnungen mindestens für zwei Planungsalternativen planungsbegleitend berechnet. Die Ergebnisse wurden nachweislich  bei der Entscheidungsfindung berücksichtigt und dokumentiert. (10 Punkte)</t>
    </r>
  </si>
  <si>
    <r>
      <rPr>
        <b/>
        <sz val="10"/>
        <color theme="1"/>
        <rFont val="Arial"/>
        <family val="2"/>
      </rPr>
      <t>Ökobilanz Ausbau</t>
    </r>
    <r>
      <rPr>
        <sz val="10"/>
        <color theme="1"/>
        <rFont val="Arial"/>
        <family val="2"/>
      </rPr>
      <t xml:space="preserve">
Es wurde eine „partielle Ökobilanzberechnung“ durchgeführt. Die Ergebnisse wurden entsprechend den Anforderungen des Indikators dokumentiert und dem Bauherren im Planungsprozess kommuniziert. (20 Punkte)
</t>
    </r>
    <r>
      <rPr>
        <b/>
        <sz val="10"/>
        <color theme="1"/>
        <rFont val="Arial"/>
        <family val="2"/>
      </rPr>
      <t>ODER</t>
    </r>
    <r>
      <rPr>
        <sz val="10"/>
        <color theme="1"/>
        <rFont val="Arial"/>
        <family val="2"/>
      </rPr>
      <t xml:space="preserve">
Es wurde für den vollständigen Ausbau eine Ökobilanzberechnung durchgeführt. Die Ergebnisse wurden entsprechend den Anforderungen des Indikators dokumentiert und dem Bauherren im Planungsprozess kommuniziert. (40 Punkte)</t>
    </r>
  </si>
  <si>
    <r>
      <rPr>
        <b/>
        <sz val="10"/>
        <color theme="1"/>
        <rFont val="Arial"/>
        <family val="2"/>
      </rPr>
      <t>alternativ</t>
    </r>
    <r>
      <rPr>
        <sz val="10"/>
        <color theme="1"/>
        <rFont val="Arial"/>
        <family val="2"/>
      </rPr>
      <t xml:space="preserve"> bzw. ergänzend wählbarer zu Indikator 2.1:
Möbel die in der Ökobilanz nicht berücksichtigt wurden, können an dieser Stelle über qualitative Merkmale abgebildet werden.
</t>
    </r>
    <r>
      <rPr>
        <b/>
        <sz val="10"/>
        <color theme="1"/>
        <rFont val="Arial"/>
        <family val="2"/>
      </rPr>
      <t>Umweltwirkungen von Möbeln über qualitative Merkmale</t>
    </r>
    <r>
      <rPr>
        <sz val="10"/>
        <color theme="1"/>
        <rFont val="Arial"/>
        <family val="2"/>
      </rPr>
      <t xml:space="preserve">
- 0% der Möbel werden über die qualitativen Merkmale bewertet. (0 Punkte)
- Es wurde keine Ökobilanzberechnung für Möbel durchgeführt, jedoch erfüllen alle Möbel die qualitativen Merkmale. (12 Punkte)
(Eine lineare Interpolation ist möglich)</t>
    </r>
  </si>
  <si>
    <t>2.3</t>
  </si>
  <si>
    <t>ENV1.2</t>
  </si>
  <si>
    <t>Risiken für die lokale Umwelt</t>
  </si>
  <si>
    <r>
      <rPr>
        <b/>
        <sz val="10"/>
        <color theme="1"/>
        <rFont val="Arial"/>
        <family val="2"/>
      </rPr>
      <t>Schad- und risikostoffarmer Ausbau</t>
    </r>
    <r>
      <rPr>
        <sz val="10"/>
        <color theme="1"/>
        <rFont val="Arial"/>
        <family val="2"/>
      </rPr>
      <t xml:space="preserve">
- Alle Anforderungen der Qualitätsstufe 1 der Kriterienmatrix wurden erfüllt. (10 Punkte)
</t>
    </r>
    <r>
      <rPr>
        <b/>
        <sz val="10"/>
        <color theme="1"/>
        <rFont val="Arial"/>
        <family val="2"/>
      </rPr>
      <t>ODER</t>
    </r>
    <r>
      <rPr>
        <sz val="10"/>
        <color theme="1"/>
        <rFont val="Arial"/>
        <family val="2"/>
      </rPr>
      <t xml:space="preserve">
- Alle Anforderungen der Qualitätsstufe 2 der Kriterienmatrix wurden erfüllt. (20 Punkte)
</t>
    </r>
    <r>
      <rPr>
        <b/>
        <sz val="10"/>
        <color theme="1"/>
        <rFont val="Arial"/>
        <family val="2"/>
      </rPr>
      <t>ODER</t>
    </r>
    <r>
      <rPr>
        <sz val="10"/>
        <color theme="1"/>
        <rFont val="Arial"/>
        <family val="2"/>
      </rPr>
      <t xml:space="preserve">
- Alle Anforderungen der Qualitätsstufe 3 der Kriterienmatrix wurden erfüllt. (40 Punkte)
</t>
    </r>
    <r>
      <rPr>
        <b/>
        <sz val="10"/>
        <color theme="1"/>
        <rFont val="Arial"/>
        <family val="2"/>
      </rPr>
      <t>ODER</t>
    </r>
    <r>
      <rPr>
        <sz val="10"/>
        <color theme="1"/>
        <rFont val="Arial"/>
        <family val="2"/>
      </rPr>
      <t xml:space="preserve">
- Alle Anforderungen der Qualitätsstufe 4 der Kriterienmatrix wurden erfüllt. (60 Punkte)
</t>
    </r>
  </si>
  <si>
    <r>
      <rPr>
        <b/>
        <sz val="10"/>
        <color theme="1"/>
        <rFont val="Arial"/>
        <family val="2"/>
      </rPr>
      <t>Kühlung ohne halogenierte / teilhalogenierte Kältemittel (variabel)</t>
    </r>
    <r>
      <rPr>
        <sz val="10"/>
        <color theme="1"/>
        <rFont val="Arial"/>
        <family val="2"/>
      </rPr>
      <t xml:space="preserve">
- Realisierung einer Kühlung ohne halogenierte / teilhalogenierte Kältemittel in den Qualitätsstufen 1, 2 und 3 (10 Punkte)
</t>
    </r>
    <r>
      <rPr>
        <b/>
        <sz val="10"/>
        <color rgb="FFFF0000"/>
        <rFont val="Arial"/>
        <family val="2"/>
      </rPr>
      <t>(soll dieser Indikator als „nicht relevant“ betrachtet werden, bitte "X" eintragen)</t>
    </r>
  </si>
  <si>
    <r>
      <rPr>
        <b/>
        <sz val="10"/>
        <color theme="1"/>
        <rFont val="Arial"/>
        <family val="2"/>
      </rPr>
      <t>Schad- und risikostoffarme Möbel</t>
    </r>
    <r>
      <rPr>
        <sz val="10"/>
        <color theme="1"/>
        <rFont val="Arial"/>
        <family val="2"/>
      </rPr>
      <t xml:space="preserve">
- Alle Anforderungen der Qualitätsstufe 1 der Kriterienmatrix wurden für die Möbel erfüllt. (10 Punkte)
</t>
    </r>
    <r>
      <rPr>
        <b/>
        <sz val="10"/>
        <color theme="1"/>
        <rFont val="Arial"/>
        <family val="2"/>
      </rPr>
      <t>ODER</t>
    </r>
    <r>
      <rPr>
        <sz val="10"/>
        <color theme="1"/>
        <rFont val="Arial"/>
        <family val="2"/>
      </rPr>
      <t xml:space="preserve">
- Alle Anforderungen der Qualitätsstufe 2 der Kriterienmatrix wurden für die Möbel erfüllt. (20 Punkte)
</t>
    </r>
    <r>
      <rPr>
        <b/>
        <sz val="10"/>
        <color theme="1"/>
        <rFont val="Arial"/>
        <family val="2"/>
      </rPr>
      <t>ODER</t>
    </r>
    <r>
      <rPr>
        <sz val="10"/>
        <color theme="1"/>
        <rFont val="Arial"/>
        <family val="2"/>
      </rPr>
      <t xml:space="preserve">
- Alle Anforderungen der Qualitätsstufe 3 der Kriterienmatrix wurden für die Möbel erfüllt. (30 Punkte)
</t>
    </r>
    <r>
      <rPr>
        <b/>
        <sz val="10"/>
        <color theme="1"/>
        <rFont val="Arial"/>
        <family val="2"/>
      </rPr>
      <t>ODER</t>
    </r>
    <r>
      <rPr>
        <sz val="10"/>
        <color theme="1"/>
        <rFont val="Arial"/>
        <family val="2"/>
      </rPr>
      <t xml:space="preserve">
- Alle Anforderungen der Qualitätsstufe 4 der Kriterienmatrix wurden für die Möbel erfüllt. (40 Punkte)</t>
    </r>
  </si>
  <si>
    <t>ENV1.3</t>
  </si>
  <si>
    <t>1.2.1</t>
  </si>
  <si>
    <t>1.2.2</t>
  </si>
  <si>
    <t>2.1.1</t>
  </si>
  <si>
    <t>2.1.2</t>
  </si>
  <si>
    <t>2.2.1</t>
  </si>
  <si>
    <t>2.2.2</t>
  </si>
  <si>
    <t>3.1</t>
  </si>
  <si>
    <t>3.2</t>
  </si>
  <si>
    <t>ENV1.8</t>
  </si>
  <si>
    <t>Energieeffizienz und Klimaschutz</t>
  </si>
  <si>
    <r>
      <rPr>
        <b/>
        <sz val="10"/>
        <color theme="1"/>
        <rFont val="Arial"/>
        <family val="2"/>
      </rPr>
      <t>Datentransparenz Energiebedarf / Energieverbrauch gegenüber DGNB</t>
    </r>
    <r>
      <rPr>
        <sz val="10"/>
        <color theme="1"/>
        <rFont val="Arial"/>
        <family val="2"/>
      </rPr>
      <t xml:space="preserve">
Für die relevanten Energieverbrauchskennwerte liegen sowohl die Bedarfswerte, als auch eine Verpflichtungserklärung zur Einreichung der Ist-Verbrauchswerte an die DGNB über drei Jahre vor. (15 Punkte)</t>
    </r>
  </si>
  <si>
    <r>
      <rPr>
        <b/>
        <sz val="10"/>
        <color theme="1"/>
        <rFont val="Arial"/>
        <family val="2"/>
      </rPr>
      <t>Datentransparenz Energiebedarf / Energieverbrauch gegenüber Externen</t>
    </r>
    <r>
      <rPr>
        <sz val="10"/>
        <color theme="1"/>
        <rFont val="Arial"/>
        <family val="2"/>
      </rPr>
      <t xml:space="preserve">
Relevante Energiekennwerte (Endenergie-Bedarfswerte als auch Ist-Verbrauchswerte) werden interessierten externen Personengruppen oder Einrichtungen (wie z.B. Vermieter, Kunden, öffentliche Einrichtungen, Veröffentlichung über eigene Homepage) zur Auswertung oder Veröffentlichung regelmäßig über einen längeren Zeitraum übermittelt. (15 Punkte)</t>
    </r>
  </si>
  <si>
    <t>1.3</t>
  </si>
  <si>
    <r>
      <rPr>
        <b/>
        <sz val="10"/>
        <color theme="1"/>
        <rFont val="Arial"/>
        <family val="2"/>
      </rPr>
      <t>Ökostrom</t>
    </r>
    <r>
      <rPr>
        <sz val="10"/>
        <color theme="1"/>
        <rFont val="Arial"/>
        <family val="2"/>
      </rPr>
      <t xml:space="preserve">
- 1% Anteil des Strombezugs wird durch Ökostrom gedeckt. (0,2 Punkte)
- 100% Ökostrombezug (20 Punkte)
(Eine lineare Interpolation ist möglich)</t>
    </r>
  </si>
  <si>
    <r>
      <rPr>
        <b/>
        <sz val="10"/>
        <color theme="1"/>
        <rFont val="Arial"/>
        <family val="2"/>
      </rPr>
      <t>Halogenierte Kohlenwasserstoffe in Kältemitteln (variabel)</t>
    </r>
    <r>
      <rPr>
        <sz val="10"/>
        <color theme="1"/>
        <rFont val="Arial"/>
        <family val="2"/>
      </rPr>
      <t xml:space="preserve">
- Verzicht von aktiver Kühlung der Räumlichkeiten oder keine Nutzung von Kältemitteln mit einem GWP-Faktor ≥ 150 kg CO2-Äq. (2,5 Punkte)
</t>
    </r>
    <r>
      <rPr>
        <b/>
        <sz val="10"/>
        <color theme="1"/>
        <rFont val="Arial"/>
        <family val="2"/>
      </rPr>
      <t>ZUSÄTZLICH</t>
    </r>
    <r>
      <rPr>
        <sz val="10"/>
        <color theme="1"/>
        <rFont val="Arial"/>
        <family val="2"/>
      </rPr>
      <t xml:space="preserve">
- Keine Nutzung von Kühlgeräten (wie z.B. steckerfertigen Kühlmöbeln, Kühlmöbel als Verbundanlagen, Kühltischen, Eiswürfel- und Scherbeneisbereitern  Gewerbekühl- und Gefrierschränke) mit einem GWP-Faktor ≥ 150 kg CO2-Äq. (2,5 Punkte)
</t>
    </r>
    <r>
      <rPr>
        <b/>
        <sz val="10"/>
        <color rgb="FFFF0000"/>
        <rFont val="Arial"/>
        <family val="2"/>
      </rPr>
      <t>(soll dieser Indikator als „nicht relevant“ betrachtet werden, bitte "X" eintragen)</t>
    </r>
  </si>
  <si>
    <r>
      <rPr>
        <b/>
        <sz val="10"/>
        <color rgb="FF00B050"/>
        <rFont val="Arial"/>
        <family val="2"/>
      </rPr>
      <t>AGENDA 2030 BONUS – Klimaneutraler Ausbau</t>
    </r>
    <r>
      <rPr>
        <sz val="10"/>
        <color theme="1"/>
        <rFont val="Arial"/>
        <family val="2"/>
      </rPr>
      <t xml:space="preserve">
Erläuterung: Die Ausbaumaßnahme (mindestens Herstellung) des Objektes ist 
klimaneutral ausgeführt. (5 Punkte)</t>
    </r>
  </si>
  <si>
    <t>3.3</t>
  </si>
  <si>
    <r>
      <rPr>
        <b/>
        <sz val="10"/>
        <color rgb="FF00B050"/>
        <rFont val="Arial"/>
        <family val="2"/>
      </rPr>
      <t>AGENDA 2030 BONUS – Klimaneutrale Möblierung</t>
    </r>
    <r>
      <rPr>
        <sz val="10"/>
        <color theme="1"/>
        <rFont val="Arial"/>
        <family val="2"/>
      </rPr>
      <t xml:space="preserve">
Erläuterung: Die Möbel (mindestens Herstellung) des Objektes sind klimaneutral 
ausgeführt. (5 Punkte)</t>
    </r>
  </si>
  <si>
    <r>
      <rPr>
        <b/>
        <sz val="10"/>
        <color rgb="FF00B050"/>
        <rFont val="Arial"/>
        <family val="2"/>
      </rPr>
      <t>AGENDA 2030 BONUS – Klimaneutraler Betrieb</t>
    </r>
    <r>
      <rPr>
        <sz val="10"/>
        <color theme="1"/>
        <rFont val="Arial"/>
        <family val="2"/>
      </rPr>
      <t xml:space="preserve">
Erläuterung: Das Objekt wird klimaneutral betrieben (Strom und alle anderen Energieträger). (5 Punkte)</t>
    </r>
  </si>
  <si>
    <t>ECO1.1</t>
  </si>
  <si>
    <t>Kosten über den Lebenszyklus</t>
  </si>
  <si>
    <r>
      <rPr>
        <b/>
        <sz val="10"/>
        <color theme="1"/>
        <rFont val="Arial"/>
        <family val="2"/>
      </rPr>
      <t>Lebenszykluskostenberechnung</t>
    </r>
    <r>
      <rPr>
        <sz val="10"/>
        <color theme="1"/>
        <rFont val="Arial"/>
        <family val="2"/>
      </rPr>
      <t xml:space="preserve">
- Es wurde eine partielle Lebenszykluskostenberechnung durchgeführt. (30 Punkte)
</t>
    </r>
    <r>
      <rPr>
        <b/>
        <sz val="10"/>
        <color theme="1"/>
        <rFont val="Arial"/>
        <family val="2"/>
      </rPr>
      <t>ODER</t>
    </r>
    <r>
      <rPr>
        <sz val="10"/>
        <color theme="1"/>
        <rFont val="Arial"/>
        <family val="2"/>
      </rPr>
      <t xml:space="preserve">
- Es wurde eine Lebenszykluskostenberechnung für den vollständigen Innenausbau inkl. Ausstattung und Möblierung durchgeführt (60 Punkte)
</t>
    </r>
    <r>
      <rPr>
        <b/>
        <sz val="10"/>
        <color theme="1"/>
        <rFont val="Arial"/>
        <family val="2"/>
      </rPr>
      <t>ZUSÄTZLICH</t>
    </r>
    <r>
      <rPr>
        <sz val="10"/>
        <color theme="1"/>
        <rFont val="Arial"/>
        <family val="2"/>
      </rPr>
      <t xml:space="preserve">
- Die Lebenszykluskosten wurden nachweislich besonders über den Einsatz bereits gebrauchter oder nutzungsdauerangepasster Bauteile oder Möbel optimiert. Gegenüber einer Standardlösung (neue standardmäßig eingesetzte Bauteile / Möbel) ist ein wesentlicher Kostenvorteil über die Lebenszykluskostenberechnung nachweisbar. (15 Punkte)
</t>
    </r>
    <r>
      <rPr>
        <b/>
        <sz val="10"/>
        <color theme="1"/>
        <rFont val="Arial"/>
        <family val="2"/>
      </rPr>
      <t>ZUSÄTZLICH</t>
    </r>
    <r>
      <rPr>
        <sz val="10"/>
        <color theme="1"/>
        <rFont val="Arial"/>
        <family val="2"/>
      </rPr>
      <t xml:space="preserve">
- Die Lebenszykluskosten wurden inklusive Energiebedarf berechnet. Insbesondere wurden die Energieverbraucher der Nutzerausstattung in der Berechnung betrachtet. Die Ergebnisse werden für den Betrieb adäquat aufbereitet. (5 Punkte)
</t>
    </r>
    <r>
      <rPr>
        <b/>
        <sz val="10"/>
        <color theme="1"/>
        <rFont val="Arial"/>
        <family val="2"/>
      </rPr>
      <t>ZUSÄTZLICH</t>
    </r>
    <r>
      <rPr>
        <sz val="10"/>
        <color theme="1"/>
        <rFont val="Arial"/>
        <family val="2"/>
      </rPr>
      <t xml:space="preserve">
- Es wurde ein Kostenbenchmark (intern oder aus öffentlich zugänglicher Quelle) genutzt. Dieser und dessen Grundlagen wird der DGNB zur Verfügung gestellt. (5 Punkte)</t>
    </r>
  </si>
  <si>
    <r>
      <rPr>
        <b/>
        <sz val="10"/>
        <color theme="1"/>
        <rFont val="Arial"/>
        <family val="2"/>
      </rPr>
      <t>Lebenszykluskostenberechnung Varianten</t>
    </r>
    <r>
      <rPr>
        <sz val="10"/>
        <color theme="1"/>
        <rFont val="Arial"/>
        <family val="2"/>
      </rPr>
      <t xml:space="preserve">
- Für ein Bauteil, technische Anlage, Möbel oder Ausstattungsgegenstand wurde eine Lebenszykluskosten-Variantenrechnungen für mindestens zwei Planungsalternativen planungsbegleitend berechnet. Die Ergebnisse wurden nachweislich bei der Entscheidungsfindung berücksichtigt und dokumentiert. (5 Punkte)
</t>
    </r>
    <r>
      <rPr>
        <b/>
        <sz val="10"/>
        <color theme="1"/>
        <rFont val="Arial"/>
        <family val="2"/>
      </rPr>
      <t>ODER</t>
    </r>
    <r>
      <rPr>
        <sz val="10"/>
        <color theme="1"/>
        <rFont val="Arial"/>
        <family val="2"/>
      </rPr>
      <t xml:space="preserve">
- Für mindestens zwei Bauteile, technische Anlagen, Möbel oder Ausstattungsgegenstände wurden Lebenszykluskosten-Variantenrechnungen für mindestens zwei Planungsalternativen planungsbegleitend berechnet. Die Ergebnisse wurden nachweislich  bei der Entscheidungsfindung berücksichtigt und dokumentiert. (10 Punkte)
</t>
    </r>
    <r>
      <rPr>
        <b/>
        <sz val="10"/>
        <color theme="1"/>
        <rFont val="Arial"/>
        <family val="2"/>
      </rPr>
      <t>ODER</t>
    </r>
    <r>
      <rPr>
        <sz val="10"/>
        <color theme="1"/>
        <rFont val="Arial"/>
        <family val="2"/>
      </rPr>
      <t xml:space="preserve">
- Für mindestens drei Bauteile, technische Anlagen, Möbel oder Ausstattungsgegenstände wurden Lebenszykluskosten-Variantenrechnungen für mindestens zwei Planungsalternativen planungsbegleitend berechnet. Die Ergebnisse wurden nachweislich  bei der Entscheidungsfindung berücksichtigt und dokumentiert. (15 Punkte)</t>
    </r>
  </si>
  <si>
    <r>
      <rPr>
        <b/>
        <sz val="10"/>
        <color rgb="FF00B050"/>
        <rFont val="Arial"/>
        <family val="2"/>
      </rPr>
      <t xml:space="preserve">CIRCULAR ECONOMY BONUS   WIEDERVERWENDUNG </t>
    </r>
    <r>
      <rPr>
        <sz val="10"/>
        <color theme="1"/>
        <rFont val="Arial"/>
        <family val="2"/>
      </rPr>
      <t xml:space="preserve"> 
Erläuterung: Wird nachweislich ein wesentlicher Anteil der relevanten Bezugsgröße von Bauteilen oder Möbeln wiederverwendet oder durch Geschäftsmodelle auf der Ausbaufläche umgesetzt, die der Circular / Sharing Economy Idee entsprechen und eine Kreislauffähigkeit sicherstellen oder maßgeblich unterstützen, kann der Bonus angerechnet werden (z. B. Performance-Contracting mit Verwertungs- oder Wiederverwendungs-Strategie). Pro umgesetzte Circular Economy Lösung können 5 Bonuspunkte angerechnet werden.</t>
    </r>
  </si>
  <si>
    <t>ECO2.1</t>
  </si>
  <si>
    <t>Flexibilität und Umnutzungsfähigkeit</t>
  </si>
  <si>
    <r>
      <rPr>
        <b/>
        <sz val="10"/>
        <color theme="1"/>
        <rFont val="Arial"/>
        <family val="2"/>
      </rPr>
      <t>Änderungen der Raumtypologie</t>
    </r>
    <r>
      <rPr>
        <sz val="10"/>
        <color theme="1"/>
        <rFont val="Arial"/>
        <family val="2"/>
      </rPr>
      <t xml:space="preserve">
- Eine Umsetzung (z.B. Einzelbüros in Mehrpersonenbüro) ist in Teilbereichen möglich. (10 Punkte)
</t>
    </r>
    <r>
      <rPr>
        <b/>
        <sz val="10"/>
        <color theme="1"/>
        <rFont val="Arial"/>
        <family val="2"/>
      </rPr>
      <t>ODER</t>
    </r>
    <r>
      <rPr>
        <sz val="10"/>
        <color theme="1"/>
        <rFont val="Arial"/>
        <family val="2"/>
      </rPr>
      <t xml:space="preserve">
- Eine Umsetzung ist auf mehr als der Hälfte der Gebäudefläche / Mietfläche möglich. (20 Punkte)</t>
    </r>
  </si>
  <si>
    <r>
      <rPr>
        <b/>
        <sz val="10"/>
        <color theme="1"/>
        <rFont val="Arial"/>
        <family val="2"/>
      </rPr>
      <t>Flexibilität durch Multifunktionsbereiche</t>
    </r>
    <r>
      <rPr>
        <sz val="10"/>
        <color theme="1"/>
        <rFont val="Arial"/>
        <family val="2"/>
      </rPr>
      <t xml:space="preserve">
Temporär umnutzbare Multifunktionsbereiche sind unter Aufrechterhaltung erforderlicher Funktionsbereiche (z.B. Besprechungsräume) vorhanden. Die Multifunktionsbereiche weisen die für eine temporäre Umnutzung erforderliche Infrastruktur (wie z.B. Bodentanks / Kabeltrassen / flexible Trennwände) auf. (20 Punkte)</t>
    </r>
  </si>
  <si>
    <r>
      <rPr>
        <b/>
        <sz val="10"/>
        <color theme="1"/>
        <rFont val="Arial"/>
        <family val="2"/>
      </rPr>
      <t>Arbeitsplatzkonzept</t>
    </r>
    <r>
      <rPr>
        <sz val="10"/>
        <color theme="1"/>
        <rFont val="Arial"/>
        <family val="2"/>
      </rPr>
      <t xml:space="preserve">
Ein ausformuliertes Arbeitsplatzkonzept (z.B. Flexible Office, non-territoriale Büros / Desk Sharing,), das eine wirtschaftliche Ausnutzung der optimierten Gebäudefläche / Mietfläche  gewährleistet, liegt vor. (20 Punkte)</t>
    </r>
  </si>
  <si>
    <r>
      <rPr>
        <b/>
        <sz val="10"/>
        <color theme="1"/>
        <rFont val="Arial"/>
        <family val="2"/>
      </rPr>
      <t>Gebäude- bzw. Mietfläche / Mitarbeiteranzahl</t>
    </r>
    <r>
      <rPr>
        <sz val="10"/>
        <color theme="1"/>
        <rFont val="Arial"/>
        <family val="2"/>
      </rPr>
      <t xml:space="preserve">
- Flächenbedarf pro Mitarbeiter = 25 qm (5 Punkte)
- Flächenbedarf pro Mitarbeiter ≤15 qm (20 Punkte)
(Eine lineare Interpolation ist möglich)</t>
    </r>
  </si>
  <si>
    <r>
      <rPr>
        <b/>
        <sz val="10"/>
        <color theme="1"/>
        <rFont val="Arial"/>
        <family val="2"/>
      </rPr>
      <t>Gebäudespezifische Voraussetzungen für eine hohe Flächenproduktivität</t>
    </r>
    <r>
      <rPr>
        <sz val="10"/>
        <color theme="1"/>
        <rFont val="Arial"/>
        <family val="2"/>
      </rPr>
      <t xml:space="preserve">
Im Kriterium SOC1.6 wurden in den Indikatoren 1.1 - 1.3 mind. 40 Punkte erreicht. (5 Punkte)</t>
    </r>
  </si>
  <si>
    <r>
      <rPr>
        <b/>
        <sz val="10"/>
        <color theme="1"/>
        <rFont val="Arial"/>
        <family val="2"/>
      </rPr>
      <t>Verwendung von modular erweiterbaren/veränderbaren Möbeln</t>
    </r>
    <r>
      <rPr>
        <sz val="10"/>
        <color theme="1"/>
        <rFont val="Arial"/>
        <family val="2"/>
      </rPr>
      <t xml:space="preserve">
- 5 % der Möbel sind flexibel im Sinne ihrer Erweiterbarkeit und Veränderbarkeit. (1 Punkt)
- 100% der Möbel sind flexibel im Sinne ihrer Erweiterbarkeit und Veränderbarkeit. (20 Punkte)
(Eine lineare Interpolation ist möglich)</t>
    </r>
  </si>
  <si>
    <t>SOC2.1</t>
  </si>
  <si>
    <t>SOC1.1</t>
  </si>
  <si>
    <t>Thermischer Komfort</t>
  </si>
  <si>
    <r>
      <rPr>
        <b/>
        <sz val="10"/>
        <color theme="1"/>
        <rFont val="Arial"/>
        <family val="2"/>
      </rPr>
      <t xml:space="preserve">Nachweis des Gebäudes über thermischen Komfort
Thermischer Komfort </t>
    </r>
    <r>
      <rPr>
        <sz val="10"/>
        <color theme="1"/>
        <rFont val="Arial"/>
        <family val="2"/>
      </rPr>
      <t xml:space="preserve">
Für den betrachteten Gebäudebereich liegen Aussagen in Form von Berechnungen oder Messungen eines Fachplaners vor, die einen guten thermischen Komfort (Einhaltung Kategorie III gemäß DIN EN 15251) in der Heiz- und der Kühlperiode des Gebäudes bzw. der Gebäudefläche belegen. (100 Punkte)
</t>
    </r>
    <r>
      <rPr>
        <b/>
        <sz val="10"/>
        <color theme="1"/>
        <rFont val="Arial"/>
        <family val="2"/>
      </rPr>
      <t>Alternativ:</t>
    </r>
    <r>
      <rPr>
        <sz val="10"/>
        <color theme="1"/>
        <rFont val="Arial"/>
        <family val="2"/>
      </rPr>
      <t xml:space="preserve">
Es liegt eine vertragliche Vereinbarung mit dem Vermieter vor, die einen guten thermischen Komfort zusichert. (100 Punkte)</t>
    </r>
  </si>
  <si>
    <r>
      <rPr>
        <b/>
        <sz val="10"/>
        <color theme="1"/>
        <rFont val="Arial"/>
        <family val="2"/>
      </rPr>
      <t>Separate Betrachtung der Nachweisführung 
Sommerlicher Wärmeschutz</t>
    </r>
    <r>
      <rPr>
        <sz val="10"/>
        <color theme="1"/>
        <rFont val="Arial"/>
        <family val="2"/>
      </rPr>
      <t xml:space="preserve">
Aufgrund einer qualitativen Bewertung durch einen Fachplaner kann davon ausgegangen werden, dass die Anforderungen an den sommerlichen Wärmeschutz der zu zertifizierenden Gebäudefläche (in der Kühlperiode) eingehalten werden. (15 Punkte)
</t>
    </r>
    <r>
      <rPr>
        <b/>
        <sz val="10"/>
        <color theme="1"/>
        <rFont val="Arial"/>
        <family val="2"/>
      </rPr>
      <t>Alternativ:</t>
    </r>
    <r>
      <rPr>
        <sz val="10"/>
        <color theme="1"/>
        <rFont val="Arial"/>
        <family val="2"/>
      </rPr>
      <t xml:space="preserve">
Es liegt eine vertragliche Vereinbarung mit dem Vermieter vor, die einen guten sommerlichen Wärmeschutz zusichert. (15 Punkte)</t>
    </r>
  </si>
  <si>
    <r>
      <rPr>
        <b/>
        <sz val="10"/>
        <color theme="1"/>
        <rFont val="Arial"/>
        <family val="2"/>
      </rPr>
      <t>Separate Betrachtung der Nachweisführung 
Sommerlicher Wärmeschutz</t>
    </r>
    <r>
      <rPr>
        <sz val="10"/>
        <color theme="1"/>
        <rFont val="Arial"/>
        <family val="2"/>
      </rPr>
      <t xml:space="preserve">
Bauliche Maßnahmen zur Verbesserung  des sommerlichen Wärmeschutzes (z.B.: das Anbringen eines außenliegenden Sonnenschutzes)  wurden im Rahmen der Ausbaumaßnahme umgesetzt. 
Die umgesetzten Maßnahmen werden durch den Fachplaner entsprechend des Ergebnisses bewertet. Die Bewertung kann entsprechend mit 1 – 15 Punkten (geringe Verbesserung – Beseitigung der Defizite)  bewertet werden und ist entsprechend zu begründen. </t>
    </r>
  </si>
  <si>
    <t>2.1.3</t>
  </si>
  <si>
    <r>
      <rPr>
        <b/>
        <sz val="10"/>
        <color theme="1"/>
        <rFont val="Arial"/>
        <family val="2"/>
      </rPr>
      <t>Separate Betrachtung der Nachweisführung 
Sommerlicher Wärmeschutz</t>
    </r>
    <r>
      <rPr>
        <sz val="10"/>
        <color theme="1"/>
        <rFont val="Arial"/>
        <family val="2"/>
      </rPr>
      <t xml:space="preserve">
Der sommerliche Wärmeschutz wurde nach DIN 4108-2 berechnet. 
Abhängig vom Verfahren beträgt der 
- Sonneneintragskennwert S ≤ Smax bzw. die 
- Übertemperaturgradstunden  ≤ 500 Kh/a.</t>
    </r>
  </si>
  <si>
    <r>
      <rPr>
        <b/>
        <sz val="10"/>
        <color theme="1"/>
        <rFont val="Arial"/>
        <family val="2"/>
      </rPr>
      <t>Separate Betrachtung der Nachweisführung
Winterlicher Wärmeschutz</t>
    </r>
    <r>
      <rPr>
        <sz val="10"/>
        <color theme="1"/>
        <rFont val="Arial"/>
        <family val="2"/>
      </rPr>
      <t xml:space="preserve">
Aufgrund einer qualitativen Bewertung durch einen Fachplaner kann davon ausgegangen werden, dass die Anforderungen an den winterlichen Wärmeschutz der zu zertifizierenden Gebäudefläche (in der Wärmeperiode) eingehalten werden. (15 Punkte)
</t>
    </r>
    <r>
      <rPr>
        <b/>
        <sz val="10"/>
        <color theme="1"/>
        <rFont val="Arial"/>
        <family val="2"/>
      </rPr>
      <t>Alternativ:</t>
    </r>
    <r>
      <rPr>
        <sz val="10"/>
        <color theme="1"/>
        <rFont val="Arial"/>
        <family val="2"/>
      </rPr>
      <t xml:space="preserve">
Es liegt eine vertragliche Vereinbarung mit dem Vermieter vor, die einen guten winterlichen Wärmeschutz zusichert. (15 Punkte)</t>
    </r>
  </si>
  <si>
    <r>
      <rPr>
        <b/>
        <sz val="10"/>
        <color theme="1"/>
        <rFont val="Arial"/>
        <family val="2"/>
      </rPr>
      <t>Separate Betrachtung der Nachweisführung
Winterlicher Wärmeschutz</t>
    </r>
    <r>
      <rPr>
        <sz val="10"/>
        <color theme="1"/>
        <rFont val="Arial"/>
        <family val="2"/>
      </rPr>
      <t xml:space="preserve">
Bauliche Maßnahmen zur Verbesserung  des winterlichen Wärmeschutzes wurden im Rahmen der Ausbaumaßnahme umgesetzt. 
Die umgesetzten Maßnahmen werden durch den Fachplaner entsprechend des Ergebnisses bewertet. Die Bewertung kann entsprechend mit 1 – 15 Punkten (geringe Verbesserung – Beseitigung der Defizite)  bewertet werden und ist entsprechend zu begründen </t>
    </r>
  </si>
  <si>
    <r>
      <rPr>
        <b/>
        <sz val="10"/>
        <color theme="1"/>
        <rFont val="Arial"/>
        <family val="2"/>
      </rPr>
      <t>Separate Betrachtung der Nachweisführung
Zugerscheinungen</t>
    </r>
    <r>
      <rPr>
        <sz val="10"/>
        <color theme="1"/>
        <rFont val="Arial"/>
        <family val="2"/>
      </rPr>
      <t xml:space="preserve">
Aufgrund einer qualitativen Bewertung durch einen Fachplaner können Zuglufterscheinungen in der zu zertifizierenden Gebäudefläche (in der Heiz- und der Kühlperiode) ausgeschlossen werden. (15 Punkte)
</t>
    </r>
    <r>
      <rPr>
        <b/>
        <sz val="10"/>
        <color theme="1"/>
        <rFont val="Arial"/>
        <family val="2"/>
      </rPr>
      <t>Alternativ:</t>
    </r>
    <r>
      <rPr>
        <sz val="10"/>
        <color theme="1"/>
        <rFont val="Arial"/>
        <family val="2"/>
      </rPr>
      <t xml:space="preserve">
Es liegt eine vertragliche Vereinbarung mit dem Vermieter vor, die Zuglufterscheinungen ausschließt. (15 Punkte)</t>
    </r>
  </si>
  <si>
    <t>2.3.1</t>
  </si>
  <si>
    <r>
      <rPr>
        <b/>
        <sz val="10"/>
        <color theme="1"/>
        <rFont val="Arial"/>
        <family val="2"/>
      </rPr>
      <t>Separate Betrachtung der Nachweisführung
Zugerscheinungen</t>
    </r>
    <r>
      <rPr>
        <sz val="10"/>
        <color theme="1"/>
        <rFont val="Arial"/>
        <family val="2"/>
      </rPr>
      <t xml:space="preserve">
Bauliche Maßnahmen zur Verbesserung vorhandener Zuglufterscheinungen (z.B. Erneuerung von Fenster-/ Türdichtungen, Anpassen von Lüftungsauslässen)  wurden im Rahmen der Ausbaumaßnahme der zu zertifizierenden Gebäudefläche umgesetzt. Die umgesetzten Maßnahmen werden durch den Fachplaner entsprechend des Ergebnisses bewertet. Die Bewertung kann entsprechend mit 1 – 15 Punkten (geringe Verbesserung – Beseitigung der Defizite)  bewertet werden und ist entsprechend zu begründen. </t>
    </r>
  </si>
  <si>
    <t>2.3.2</t>
  </si>
  <si>
    <r>
      <rPr>
        <b/>
        <sz val="10"/>
        <color theme="1"/>
        <rFont val="Arial"/>
        <family val="2"/>
      </rPr>
      <t>Separate Betrachtung der Nachweisführung
Raumluftfeuchte</t>
    </r>
    <r>
      <rPr>
        <sz val="10"/>
        <color theme="1"/>
        <rFont val="Arial"/>
        <family val="2"/>
      </rPr>
      <t xml:space="preserve">
Aufgrund der Bewertung durch einen Fachplaner kann davon ausgegangen werden, dass die Anforderungen an die Raumluftfeuchte in der Gebäudefläche (in der Heiz- und der Kühlperiode) zu mindestens 95 % der Betriebszeit eingehalten werden. (15 Punkte)
</t>
    </r>
    <r>
      <rPr>
        <b/>
        <sz val="10"/>
        <color theme="1"/>
        <rFont val="Arial"/>
        <family val="2"/>
      </rPr>
      <t>Alternativ:</t>
    </r>
    <r>
      <rPr>
        <sz val="10"/>
        <color theme="1"/>
        <rFont val="Arial"/>
        <family val="2"/>
      </rPr>
      <t xml:space="preserve">
Es liegt eine vertragliche Vereinbarung mit dem Vermieter vor, die Anforderungen an die Raumluftfeuchte festlegt. (15 Punkte</t>
    </r>
  </si>
  <si>
    <t>2.4.1</t>
  </si>
  <si>
    <t>2.4.2</t>
  </si>
  <si>
    <r>
      <rPr>
        <b/>
        <sz val="10"/>
        <color theme="1"/>
        <rFont val="Arial"/>
        <family val="2"/>
      </rPr>
      <t>Separate Betrachtung der Nachweisführung
Raumluftfeuchte</t>
    </r>
    <r>
      <rPr>
        <sz val="10"/>
        <color theme="1"/>
        <rFont val="Arial"/>
        <family val="2"/>
      </rPr>
      <t xml:space="preserve">
Bauliche Maßnahmen zur Verbesserung der Raumluftfeuchte wurden im Rahmen der Ausbaumaßnahme umgesetzt.
Die umgesetzten Maßnahmen werden durch den Fachplaner entsprechend des Ergebnisses bewertet. Die Bewertung kann entsprechend mit 1 – 15 Punkten (geringe Verbesserung – Beseitigung der Defizite)  bewertet werden und ist entsprechend zu begründen.</t>
    </r>
  </si>
  <si>
    <r>
      <rPr>
        <b/>
        <sz val="10"/>
        <color theme="1"/>
        <rFont val="Arial"/>
        <family val="2"/>
      </rPr>
      <t>Separate Betrachtung der Nachweisführung
Strahlungstemperaturasymmetrie und Oberflächentemperatur</t>
    </r>
    <r>
      <rPr>
        <sz val="10"/>
        <color theme="1"/>
        <rFont val="Arial"/>
        <family val="2"/>
      </rPr>
      <t xml:space="preserve">
Aufgrund der Bewertung durch einen Fachplaner kann davon ausgegangen werden, dass die Anforderungen an die Strahlungstemperaturasymmetrie und Oberflächentemperatur  in der Gebäudefläche (in der Heiz- und der Kühlperiode) eingehalten werden. (15 Punkte)
</t>
    </r>
    <r>
      <rPr>
        <b/>
        <sz val="10"/>
        <color theme="1"/>
        <rFont val="Arial"/>
        <family val="2"/>
      </rPr>
      <t>Alternativ:</t>
    </r>
    <r>
      <rPr>
        <sz val="10"/>
        <color theme="1"/>
        <rFont val="Arial"/>
        <family val="2"/>
      </rPr>
      <t xml:space="preserve">
Es liegt eine vertragliche Vereinbarung mit dem Vermieter vor, die Anforderungen an die Strahlungstemperaturasymmetrie und Oberflächentemperatur  zusichert. (15 Punkte)</t>
    </r>
  </si>
  <si>
    <t>2.5.1</t>
  </si>
  <si>
    <r>
      <rPr>
        <b/>
        <sz val="10"/>
        <color theme="1"/>
        <rFont val="Arial"/>
        <family val="2"/>
      </rPr>
      <t>Separate Betrachtung der Nachweisführung
Strahlungstemperaturasymmetrie und Oberflächentemperatur</t>
    </r>
    <r>
      <rPr>
        <sz val="10"/>
        <color theme="1"/>
        <rFont val="Arial"/>
        <family val="2"/>
      </rPr>
      <t xml:space="preserve">
Bauliche Maßnahmen zur Verbesserung der Strahlungstemperaturasymmetrie und Oberflächentemperatur  wurden im Rahmen der Ausbaumaßnahme umgesetzt. 
Die umgesetzten Maßnahmen werden durch den Fachplaner entsprechend des Ergebnisses bewertet. Die Bewertung kann entsprechend mit 1 – 15 Punkten (geringe Verbesserung – Beseitigung der Defizite)  bewertet werden und ist entsprechend zu begründen</t>
    </r>
  </si>
  <si>
    <t>SOC1.2</t>
  </si>
  <si>
    <t>Innenraumluftqualität</t>
  </si>
  <si>
    <r>
      <rPr>
        <b/>
        <sz val="10"/>
        <color theme="1"/>
        <rFont val="Arial"/>
        <family val="2"/>
      </rPr>
      <t>Messung flüchtiger organischer Verbindungen (VOC)</t>
    </r>
    <r>
      <rPr>
        <sz val="10"/>
        <color theme="1"/>
        <rFont val="Arial"/>
        <family val="2"/>
      </rPr>
      <t xml:space="preserve"> (50 Punkte)
</t>
    </r>
    <r>
      <rPr>
        <b/>
        <sz val="10"/>
        <color theme="1"/>
        <rFont val="Arial"/>
        <family val="2"/>
      </rPr>
      <t>ODER ALTERNATIV</t>
    </r>
    <r>
      <rPr>
        <sz val="10"/>
        <color theme="1"/>
        <rFont val="Arial"/>
        <family val="2"/>
      </rPr>
      <t xml:space="preserve">
Bewertung von nicht vergleichbaren VOC-Messungen (mehr als 4 Wochen nach Fertigstellung gemessen) (25 Punkte)
</t>
    </r>
    <r>
      <rPr>
        <b/>
        <sz val="10"/>
        <color theme="1"/>
        <rFont val="Arial"/>
        <family val="2"/>
      </rPr>
      <t>ZUSÄTZLICH</t>
    </r>
    <r>
      <rPr>
        <sz val="10"/>
        <color theme="1"/>
        <rFont val="Arial"/>
        <family val="2"/>
      </rPr>
      <t xml:space="preserve">
Erfolgt die VOC-Messung nach Bestückung der Ladenfläche mit Waren (Vollsortiment) bzw. nach der kompletten Ausstattung analog zum Betriebszustand, kann bei entsprechender  Einhaltung der obigen TVOC [µg/m³] und Formaldehyd [µg/m³] rgebnisse ein Bonus angerechnet werden. (10 Punkte)</t>
    </r>
  </si>
  <si>
    <r>
      <rPr>
        <b/>
        <sz val="10"/>
        <color theme="1"/>
        <rFont val="Arial"/>
        <family val="2"/>
      </rPr>
      <t xml:space="preserve">Alternative Bewertung
Deklaration emissionsarmer Bauprodukte </t>
    </r>
    <r>
      <rPr>
        <sz val="10"/>
        <color theme="1"/>
        <rFont val="Arial"/>
        <family val="2"/>
      </rPr>
      <t xml:space="preserve">
Eine Deklaration des Innenausbaus und der Möblierung (entsprechend der Qualitätsstufe 3 des Kriteriums ENV1.2 Risiken für die lokale Umwelt) wurde durchgeführt und nachgewiesen. (25 Punkte)</t>
    </r>
  </si>
  <si>
    <r>
      <rPr>
        <b/>
        <sz val="10"/>
        <color theme="1"/>
        <rFont val="Arial"/>
        <family val="2"/>
      </rPr>
      <t>Feinstaub in Innenräumen (variabel)</t>
    </r>
    <r>
      <rPr>
        <sz val="10"/>
        <color theme="1"/>
        <rFont val="Arial"/>
        <family val="2"/>
      </rPr>
      <t xml:space="preserve">
Eine Feinstaubbelastung durch Kopiergeräte und Laserdrucker wurde vermieden, indem emissionsarme Tintenstrahldrucker zum Einsatz kommen oder Kopiergeräte und Laserdrucker in einem separaten Druckerraum aufgestellt wurden, der eine ausreichende Entlüftung hat (2 Punkte)
</t>
    </r>
    <r>
      <rPr>
        <b/>
        <sz val="10"/>
        <color rgb="FFFF0000"/>
        <rFont val="Arial"/>
        <family val="2"/>
      </rPr>
      <t>(soll dieser Indikator als „nicht relevant“ betrachtet werden, bitte "X" eintragen)</t>
    </r>
  </si>
  <si>
    <r>
      <rPr>
        <b/>
        <sz val="10"/>
        <color theme="1"/>
        <rFont val="Arial"/>
        <family val="2"/>
      </rPr>
      <t>Innenraumluft – Monitoring</t>
    </r>
    <r>
      <rPr>
        <sz val="10"/>
        <color theme="1"/>
        <rFont val="Arial"/>
        <family val="2"/>
      </rPr>
      <t xml:space="preserve">
Die Innenraumluft wird kontinuierlich hinsichtlich CO2-Konzentrationund (falls relevant wegen einer erhöhten Belastung Außenluftqualität) hinsichtlich Partikel- oder Ozonkonzentration ausgewertet. Für die Nutzer stehen Displays zur Verfügung, die die Ergebnisse darstellen und ggfs. Verhaltensempfehlungen aufzeigen. (4 Punkte)</t>
    </r>
  </si>
  <si>
    <t>2.4</t>
  </si>
  <si>
    <r>
      <rPr>
        <b/>
        <sz val="10"/>
        <color theme="1"/>
        <rFont val="Arial"/>
        <family val="2"/>
      </rPr>
      <t>Relative Luftfeuchte</t>
    </r>
    <r>
      <rPr>
        <sz val="10"/>
        <color theme="1"/>
        <rFont val="Arial"/>
        <family val="2"/>
      </rPr>
      <t xml:space="preserve">
- Die relative Luftfeuchte in dauerhaft genutzten Räumen wird gemessen (Monitoring). (2 Punkte)
</t>
    </r>
    <r>
      <rPr>
        <b/>
        <sz val="10"/>
        <color theme="1"/>
        <rFont val="Arial"/>
        <family val="2"/>
      </rPr>
      <t>ZUSÄTZLICH</t>
    </r>
    <r>
      <rPr>
        <sz val="10"/>
        <color theme="1"/>
        <rFont val="Arial"/>
        <family val="2"/>
      </rPr>
      <t xml:space="preserve">
- Maßnahmen gegen zu trockene / zu hohe Raumluft-feuchte wurden im Rahmen des Innenausbaus geplant, berücksichtigt und umgesetzt (z.B. Grüne Wand, Brunnen) (4 Punkte)
</t>
    </r>
  </si>
  <si>
    <r>
      <rPr>
        <b/>
        <sz val="10"/>
        <color rgb="FF00B050"/>
        <rFont val="Arial"/>
        <family val="2"/>
      </rPr>
      <t>AGENDA 2030 BONUS – SCHADSTOFFREDUKTION IN DER INNENRAUMLUFT, GESUNDHEIT UND WOHLBEFINDEN</t>
    </r>
    <r>
      <rPr>
        <sz val="10"/>
        <color theme="1"/>
        <rFont val="Arial"/>
        <family val="2"/>
      </rPr>
      <t xml:space="preserve">
Nichtraucherschutz: Auf der Ausbaufläche oder in den angrenzenden Zonen werden Personen nicht durch rauchende Personen beeinträchtigt. Auf den umliegenden außenliegenden Flächen führen angemessene Maßnahmen dazu, dass Zigarettenrauch nicht in das Gebäude eindringen kann. (2 Punkte)</t>
    </r>
  </si>
  <si>
    <r>
      <rPr>
        <b/>
        <sz val="10"/>
        <color rgb="FF00B050"/>
        <rFont val="Arial"/>
        <family val="2"/>
      </rPr>
      <t>AGENDA 2030 BONUS – SCHADSTOFFREDUKTION IN DER INNENRAUMLUFT, GESUNDHEIT UND WOHLBEFINDEN</t>
    </r>
    <r>
      <rPr>
        <sz val="10"/>
        <color theme="1"/>
        <rFont val="Arial"/>
        <family val="2"/>
      </rPr>
      <t xml:space="preserve">
Feinstaub: Um den Feinstaub aus der Außenluft nicht in den Innenraum zu tragen werden Feinstaubfilter eingesetzt, die die Außenluft vor der Nutzung im Innenraum reinigen. (2 Punkte)</t>
    </r>
  </si>
  <si>
    <t>SOC1.3</t>
  </si>
  <si>
    <t>Akustischer Komfort</t>
  </si>
  <si>
    <r>
      <rPr>
        <b/>
        <sz val="10"/>
        <color theme="1"/>
        <rFont val="Arial"/>
        <family val="2"/>
      </rPr>
      <t>Raumakustikkonzepte</t>
    </r>
    <r>
      <rPr>
        <sz val="10"/>
        <color theme="1"/>
        <rFont val="Arial"/>
        <family val="2"/>
      </rPr>
      <t xml:space="preserve">
Erstellung eines Raumakustikkonzeptes mit planungsbegleitender Fortschreibung (20 Punkte)</t>
    </r>
  </si>
  <si>
    <r>
      <rPr>
        <b/>
        <sz val="10"/>
        <color theme="1"/>
        <rFont val="Arial"/>
        <family val="2"/>
      </rPr>
      <t>Einzelbüros und Mehrpersonenbüros bis zu 40 m² (variabel)
Einhaltung der Anforderungen an die Nachhallzeiten</t>
    </r>
    <r>
      <rPr>
        <sz val="10"/>
        <color theme="1"/>
        <rFont val="Arial"/>
        <family val="2"/>
      </rPr>
      <t xml:space="preserve">
- Einhaltung der Raumakustikklasse C nach VDI 2569: 2016-02 (Entwurf) (10 Punkte)
</t>
    </r>
    <r>
      <rPr>
        <b/>
        <sz val="10"/>
        <color theme="1"/>
        <rFont val="Arial"/>
        <family val="2"/>
      </rPr>
      <t>ODER</t>
    </r>
    <r>
      <rPr>
        <sz val="10"/>
        <color theme="1"/>
        <rFont val="Arial"/>
        <family val="2"/>
      </rPr>
      <t xml:space="preserve">
- Einhaltung der Raumakustikklasse B nach VDI 2569: 2016-02 (Entwurf)
Alternativ: Nachweis nach DIN 18041:2016-03 Raumgruppe B: vgl. Indikator 5 (15 Punkte)
</t>
    </r>
    <r>
      <rPr>
        <b/>
        <sz val="10"/>
        <color theme="1"/>
        <rFont val="Arial"/>
        <family val="2"/>
      </rPr>
      <t>ODER</t>
    </r>
    <r>
      <rPr>
        <sz val="10"/>
        <color theme="1"/>
        <rFont val="Arial"/>
        <family val="2"/>
      </rPr>
      <t xml:space="preserve">
- Einhaltung der Raumakustikklasse A nach VDI 2569: 2016-02 (Entwurf) (20 Punkte)
</t>
    </r>
    <r>
      <rPr>
        <b/>
        <sz val="10"/>
        <color rgb="FFFF0000"/>
        <rFont val="Arial"/>
        <family val="2"/>
      </rPr>
      <t>(soll dieser Indikator als „nicht relevant“ betrachtet werden, bitte "X" eintragen)</t>
    </r>
  </si>
  <si>
    <t>4.1</t>
  </si>
  <si>
    <r>
      <rPr>
        <b/>
        <sz val="10"/>
        <color theme="1"/>
        <rFont val="Arial"/>
        <family val="2"/>
      </rPr>
      <t>Räume nach DIN 18041:2016-03 (Raumgruppe A1 – A5) mit besonderen Anforderungen an die Sprachverständlichkeit (wie z. B. Besprechungsräume, Seminarräume, Unterrichtsräume) (variabel)
Einhaltung der Anforderungen an die Nachhallzeit T</t>
    </r>
    <r>
      <rPr>
        <b/>
        <vertAlign val="subscript"/>
        <sz val="10"/>
        <color theme="1"/>
        <rFont val="Arial"/>
        <family val="2"/>
      </rPr>
      <t>soll</t>
    </r>
    <r>
      <rPr>
        <sz val="10"/>
        <color theme="1"/>
        <rFont val="Arial"/>
        <family val="2"/>
      </rPr>
      <t xml:space="preserve">
- Die Einhaltung aller Räume mit Anforderungen nach DIN 18041:2016-03 wurde nachgewiesen. (10 Punkte)
</t>
    </r>
    <r>
      <rPr>
        <b/>
        <sz val="10"/>
        <color theme="1"/>
        <rFont val="Arial"/>
        <family val="2"/>
      </rPr>
      <t>ZUSÄTZLICH</t>
    </r>
    <r>
      <rPr>
        <sz val="10"/>
        <color theme="1"/>
        <rFont val="Arial"/>
        <family val="2"/>
      </rPr>
      <t xml:space="preserve">
</t>
    </r>
    <r>
      <rPr>
        <b/>
        <sz val="10"/>
        <color theme="1"/>
        <rFont val="Arial"/>
        <family val="2"/>
      </rPr>
      <t>Einhaltung der Anforderungen an die Inklusion</t>
    </r>
    <r>
      <rPr>
        <sz val="10"/>
        <color theme="1"/>
        <rFont val="Arial"/>
        <family val="2"/>
      </rPr>
      <t xml:space="preserve">
- Berücksichtigung der Inklusiven Nutzung nach DIN 18041:2016-03  (Unterricht / Kommunikation inklusiv / Sprache / Vortrag inklusiv) (10 Punkte)
</t>
    </r>
    <r>
      <rPr>
        <b/>
        <sz val="10"/>
        <color theme="1"/>
        <rFont val="Arial"/>
        <family val="2"/>
      </rPr>
      <t>Mögliche Zusatzpunkte</t>
    </r>
    <r>
      <rPr>
        <sz val="10"/>
        <color theme="1"/>
        <rFont val="Arial"/>
        <family val="2"/>
      </rPr>
      <t xml:space="preserve">
Durchführung einer detaillierten akustischen Simulation eines Großraumbüros in Anlehnung an DIN 3382 oder zur Bewertung weiterer raumakustischer Kenngrößen für Großraumbüros und Räume der Raumgruppe A ≥ 500 m³ (10 Punkte)
</t>
    </r>
    <r>
      <rPr>
        <b/>
        <sz val="10"/>
        <color rgb="FFFF0000"/>
        <rFont val="Arial"/>
        <family val="2"/>
      </rPr>
      <t>(soll dieser Indikator als „nicht relevant“ betrachtet werden, bitte "X" eintragen)</t>
    </r>
  </si>
  <si>
    <t>5.1</t>
  </si>
  <si>
    <r>
      <rPr>
        <b/>
        <sz val="10"/>
        <color theme="1"/>
        <rFont val="Arial"/>
        <family val="2"/>
      </rPr>
      <t>Räume mit Empfehlungen nach DIN 18041:2016-03  (Nutzungsart B3 – B5) mit besonderen Anforderungen an die Lärmminderung und / oder den raumakustischen Komfort (wie z. B. Kantinen, Bibliotheken, Pausenräume) (variabel)</t>
    </r>
    <r>
      <rPr>
        <sz val="10"/>
        <color theme="1"/>
        <rFont val="Arial"/>
        <family val="2"/>
      </rPr>
      <t xml:space="preserve">
Einhaltung der Empfehlungen an das A/V Verhältnis im Frequenzbereich 250 – 2.000 Hz (10 Punkte)
</t>
    </r>
    <r>
      <rPr>
        <b/>
        <sz val="10"/>
        <color rgb="FFFF0000"/>
        <rFont val="Arial"/>
        <family val="2"/>
      </rPr>
      <t>(soll dieser Indikator als „nicht relevant“ betrachtet werden, bitte "X" eintragen)</t>
    </r>
  </si>
  <si>
    <t>6.1</t>
  </si>
  <si>
    <r>
      <rPr>
        <b/>
        <sz val="10"/>
        <color rgb="FF00B050"/>
        <rFont val="Arial"/>
        <family val="2"/>
      </rPr>
      <t>AGENDA 2030 BONUS – STRESSREDUKTION, GESUNDHEIT UND WOHLBEFINDEN</t>
    </r>
    <r>
      <rPr>
        <sz val="10"/>
        <color theme="1"/>
        <rFont val="Arial"/>
        <family val="2"/>
      </rPr>
      <t xml:space="preserve">
Ziel des AGENDA 2030 BONUS ist die Reduktion der vorzeitigen Sterblichkeit und Förderung von Gesundheit und Wohlbefinden.
Lärmminderung: Die Indikatoren 2-5 erreichen mindestens den Referenzwert, wurden umgesetzt und durch Messungen bestätigt. Auf dieser Grundlage kann eine hohe akustische Qualität des Gebäudes und eine hohe akustische Behaglichkeit für den Gebäudenutzer erreicht werden. Dies minimiert den Lärm als gesundheitsschädigenden Faktor und unterstützt eine dauerhafte und langfristige Leistungsfähigkeit der Gebäudenutzer. (10 Punkte)</t>
    </r>
  </si>
  <si>
    <t>SOC1.4</t>
  </si>
  <si>
    <t>Visueller Komfort</t>
  </si>
  <si>
    <r>
      <rPr>
        <b/>
        <sz val="10"/>
        <color theme="1"/>
        <rFont val="Arial"/>
        <family val="2"/>
      </rPr>
      <t>Blendfreiheit bei Tageslicht</t>
    </r>
    <r>
      <rPr>
        <sz val="10"/>
        <color theme="1"/>
        <rFont val="Arial"/>
        <family val="2"/>
      </rPr>
      <t xml:space="preserve">
- Blendschutzsystem vorhanden (ohne weiteren Nachweis der Qualität gemäß DIN 14501) (5 Punkte)
</t>
    </r>
    <r>
      <rPr>
        <b/>
        <sz val="10"/>
        <color theme="1"/>
        <rFont val="Arial"/>
        <family val="2"/>
      </rPr>
      <t>ODER</t>
    </r>
    <r>
      <rPr>
        <sz val="10"/>
        <color theme="1"/>
        <rFont val="Arial"/>
        <family val="2"/>
      </rPr>
      <t xml:space="preserve">
- Blendschutzsystem = Klasse 1 (15 Punkte)
</t>
    </r>
    <r>
      <rPr>
        <b/>
        <sz val="10"/>
        <color theme="1"/>
        <rFont val="Arial"/>
        <family val="2"/>
      </rPr>
      <t>ODER</t>
    </r>
    <r>
      <rPr>
        <sz val="10"/>
        <color theme="1"/>
        <rFont val="Arial"/>
        <family val="2"/>
      </rPr>
      <t xml:space="preserve">
- Blendschutzsystem ≥ Klasse 2 (30 Punkte)</t>
    </r>
  </si>
  <si>
    <r>
      <rPr>
        <b/>
        <sz val="10"/>
        <color theme="1"/>
        <rFont val="Arial"/>
        <family val="2"/>
      </rPr>
      <t>Kunstlicht
Kunstlicht – Mindestanforderung</t>
    </r>
    <r>
      <rPr>
        <sz val="10"/>
        <color theme="1"/>
        <rFont val="Arial"/>
        <family val="2"/>
      </rPr>
      <t xml:space="preserve"> (40 Punkte)
Die Anforderungen gemäß DIN EN 12464-1 (5.3) entsprechend der Beleuchtungsanforderungen für Innenraumbereiche, Sehaufgaben und Tätigkeiten sind für die künstliche Beleuchtung eingehalten: 
- Ēm: Wartungswert der Beleuchtungsstärke
- Uo: Gleichmäßigkeit der Beleuchtungsstärke
- UGRL: Blendungsbegrenzung
- Ra: Farbwiedergabe</t>
    </r>
  </si>
  <si>
    <r>
      <rPr>
        <b/>
        <sz val="10"/>
        <color theme="1"/>
        <rFont val="Arial"/>
        <family val="2"/>
      </rPr>
      <t>Kunstlichtqualität
Mögliche Übererfüllungen der Mindestanforderungen der DIN EN 12464-1:</t>
    </r>
    <r>
      <rPr>
        <sz val="10"/>
        <color theme="1"/>
        <rFont val="Arial"/>
        <family val="2"/>
      </rPr>
      <t xml:space="preserve">
- Farbwiedergabe Ra ≥ 90
- Beleuchtungsstärke auf den Wänden Ev Wand ≥ 150 lx
- Durch Kunstlicht automatische oder individuelle Anpassung der Beleuchtungsstärke (&gt; 800 lx)
- Durch Kunstlicht automatische oder individuelle Anpassung der Lichtfarbe im Bereich warmweiß (3000 K) bis tageslichtweiß (6500 K)
- Die Kunstlichtplanung berücksichtigt die Ergebnisse einer Tageslichtanalyse (z.B. durch geeignete Zonierung und Steuerung)
(Details siehe Kriterium)</t>
    </r>
  </si>
  <si>
    <t>SOC1.6</t>
  </si>
  <si>
    <t>Aufenthaltsqualitäten</t>
  </si>
  <si>
    <t>1.4</t>
  </si>
  <si>
    <r>
      <rPr>
        <b/>
        <sz val="10"/>
        <color theme="1"/>
        <rFont val="Arial"/>
        <family val="2"/>
      </rPr>
      <t>Gestaltungskonzept Innenausbau und Möblierung</t>
    </r>
    <r>
      <rPr>
        <sz val="10"/>
        <color theme="1"/>
        <rFont val="Arial"/>
        <family val="2"/>
      </rPr>
      <t xml:space="preserve">
- Ein Lichtkonzept, dass eine optimale Tageslichtausnutzung vorsieht und als integraler Bestandteil der Architektur die Raumqualitäten und den Komfort des Nutzers unterstützt, liegt vor. (5 Punkte)
</t>
    </r>
    <r>
      <rPr>
        <b/>
        <sz val="10"/>
        <color theme="1"/>
        <rFont val="Arial"/>
        <family val="2"/>
      </rPr>
      <t>ZUSÄTZLICH</t>
    </r>
    <r>
      <rPr>
        <sz val="10"/>
        <color theme="1"/>
        <rFont val="Arial"/>
        <family val="2"/>
      </rPr>
      <t xml:space="preserve">
- Ein detailliertes Möblierungskonzept liegt vor, das die Möblierung als Bestandteil des Gestaltungskonzepts integriert. Betrachtet wird unter anderem die Funktionalität und die Darstellung der Möblierbarkeit (z. B. anhand von Wandabwicklung und Grundriss) (5 Punkte)
</t>
    </r>
    <r>
      <rPr>
        <b/>
        <sz val="10"/>
        <color theme="1"/>
        <rFont val="Arial"/>
        <family val="2"/>
      </rPr>
      <t>ZUSÄTZLICH</t>
    </r>
    <r>
      <rPr>
        <sz val="10"/>
        <color theme="1"/>
        <rFont val="Arial"/>
        <family val="2"/>
      </rPr>
      <t xml:space="preserve">
- Ein abgestimmtes Farb- und Materialkonzept liegt vor. Dieses kann sich auf angemessene Art und Weise an in die gegebenen Materialien des Gebäudes (oder des umgebenden Raumes) anlehnen oder die Corporate Identity des Mieters unterstützen. (5 Punkte)
</t>
    </r>
    <r>
      <rPr>
        <b/>
        <sz val="10"/>
        <color theme="1"/>
        <rFont val="Arial"/>
        <family val="2"/>
      </rPr>
      <t>ZUSÄTZLICH</t>
    </r>
    <r>
      <rPr>
        <sz val="10"/>
        <color theme="1"/>
        <rFont val="Arial"/>
        <family val="2"/>
      </rPr>
      <t xml:space="preserve">
- Decken- und Fliesenspiegel liegen vor und berücksichtigen die Integration technischer Gewerke und Ausstattungselemente (2,5 Punkte)
</t>
    </r>
    <r>
      <rPr>
        <b/>
        <sz val="10"/>
        <color theme="1"/>
        <rFont val="Arial"/>
        <family val="2"/>
      </rPr>
      <t>ZUSÄTZLICH</t>
    </r>
    <r>
      <rPr>
        <sz val="10"/>
        <color theme="1"/>
        <rFont val="Arial"/>
        <family val="2"/>
      </rPr>
      <t xml:space="preserve">
- Das Gesamtkonzept sieht vor, dass eine Geruchsbelästigung der Nutzer und Nachbarn nicht erfolgt. (z.B. bei offenen Küchen oder Food Courts) (2,5 Punkte)</t>
    </r>
  </si>
  <si>
    <t>1.5</t>
  </si>
  <si>
    <r>
      <rPr>
        <b/>
        <sz val="10"/>
        <color theme="1"/>
        <rFont val="Arial"/>
        <family val="2"/>
      </rPr>
      <t>Zukunftsorientierte Raumkonzepte</t>
    </r>
    <r>
      <rPr>
        <sz val="10"/>
        <color theme="1"/>
        <rFont val="Arial"/>
        <family val="2"/>
      </rPr>
      <t xml:space="preserve">
Es wurde ein Bürokonzept für innovative Arbeitswelten erstellt, welches eine Vielfalt an Arbeitsformen ermöglicht und / oder den ganz spezifischen Ansprüchen der Mitarbeiter und des Geschäftsablaufes gerecht wird. Mit den Nutzern wurde z.B. intensiv daran gearbeitet, die aktuellen und zu erwartende künftige interne Abläufe in der Organisation der Flächen abzubilden und diese entsprechend optimiert umzusetzen („Programming“). (20 Punkte)</t>
    </r>
  </si>
  <si>
    <r>
      <rPr>
        <b/>
        <sz val="10"/>
        <color theme="1"/>
        <rFont val="Arial"/>
        <family val="2"/>
      </rPr>
      <t>Gestaltungskonzept der Außenflächen (variabel)</t>
    </r>
    <r>
      <rPr>
        <sz val="10"/>
        <color theme="1"/>
        <rFont val="Arial"/>
        <family val="2"/>
      </rPr>
      <t xml:space="preserve">
Ein Gesamtgestaltungskonzept für die durch den Nutzer nutzbaren Außenflächen der (Miet-) Fläche liegt vor und wurde umgesetzt. Dieses berücksichtigt vor allem die Schaffung von Außenräumen unterschiedlicher mit unterschiedlichen Aufenthaltsqualitäten (wie z.B. Regenerationsbereiche, Pausenbereiche, Arbeitsbereiche mit Stromanschluss). (8 Punkte)
</t>
    </r>
    <r>
      <rPr>
        <b/>
        <sz val="10"/>
        <color rgb="FFFF0000"/>
        <rFont val="Arial"/>
        <family val="2"/>
      </rPr>
      <t>(soll dieser Indikator als „nicht relevant“ betrachtet werden, bitte "X" eintragen)</t>
    </r>
  </si>
  <si>
    <t>SOC1.8</t>
  </si>
  <si>
    <t>Gesundheitsfördernde Angebote</t>
  </si>
  <si>
    <r>
      <rPr>
        <b/>
        <sz val="10"/>
        <color theme="1"/>
        <rFont val="Arial"/>
        <family val="2"/>
      </rPr>
      <t>Einhaltung der Raumabmessungen gemäß ASR
Einhaltung der Raumabmessungen</t>
    </r>
    <r>
      <rPr>
        <sz val="10"/>
        <color theme="1"/>
        <rFont val="Arial"/>
        <family val="2"/>
      </rPr>
      <t xml:space="preserve">
- Die Raumabmessungen gemäß der Technischen Regeln für Arbeitsstätten wurden für alle Arbeitsplätze eingehalten. (10 Punkte)
</t>
    </r>
    <r>
      <rPr>
        <b/>
        <sz val="10"/>
        <color theme="1"/>
        <rFont val="Arial"/>
        <family val="2"/>
      </rPr>
      <t>ODER</t>
    </r>
    <r>
      <rPr>
        <sz val="10"/>
        <color theme="1"/>
        <rFont val="Arial"/>
        <family val="2"/>
      </rPr>
      <t xml:space="preserve">
- Die Raumabmessungen gemäß der Technischen Regeln für Arbeitsstätten wurden für alle Arbeitsplätze größer bemessen. (30 Punkte)</t>
    </r>
  </si>
  <si>
    <t>TEC1.6</t>
  </si>
  <si>
    <t>Rückbau- und Recyclingfreundlichkeit</t>
  </si>
  <si>
    <r>
      <rPr>
        <b/>
        <sz val="10"/>
        <color theme="1"/>
        <rFont val="Arial"/>
        <family val="2"/>
      </rPr>
      <t>Optimierung des Energiebedarfs</t>
    </r>
    <r>
      <rPr>
        <sz val="10"/>
        <color theme="1"/>
        <rFont val="Arial"/>
        <family val="2"/>
      </rPr>
      <t xml:space="preserve">
- Die fünf wesentlichen Verbraucher entsprechen hinsichtlich der Energieeffizienz dem „Stand der Technik“ (20 Punkte)
</t>
    </r>
    <r>
      <rPr>
        <b/>
        <sz val="10"/>
        <color theme="1"/>
        <rFont val="Arial"/>
        <family val="2"/>
      </rPr>
      <t>ODER</t>
    </r>
    <r>
      <rPr>
        <sz val="10"/>
        <color theme="1"/>
        <rFont val="Arial"/>
        <family val="2"/>
      </rPr>
      <t xml:space="preserve">
- Alle Verbraucher sind in einer Produktliste für das Projekt erfasst und entsprechen hinsichtlich der Energieeffizienz dem „Stand der Technik“ (45 Punkte)
</t>
    </r>
    <r>
      <rPr>
        <b/>
        <sz val="10"/>
        <color theme="1"/>
        <rFont val="Arial"/>
        <family val="2"/>
      </rPr>
      <t>ZUSÄTZLICH</t>
    </r>
    <r>
      <rPr>
        <sz val="10"/>
        <color theme="1"/>
        <rFont val="Arial"/>
        <family val="2"/>
      </rPr>
      <t xml:space="preserve">
- Der Bauherr/Betreiber wurde bzgl. des Stromverbrauchs und der Energieeffizienz der eingesetzten Verbraucher beraten. (2,5 Punkte)
</t>
    </r>
    <r>
      <rPr>
        <b/>
        <sz val="10"/>
        <color theme="1"/>
        <rFont val="Arial"/>
        <family val="2"/>
      </rPr>
      <t>ZUSÄTZLICH</t>
    </r>
    <r>
      <rPr>
        <sz val="10"/>
        <color theme="1"/>
        <rFont val="Arial"/>
        <family val="2"/>
      </rPr>
      <t xml:space="preserve">
- Der Bauherr bestätigt den Einsatz der energieeffizienten  Verbraucher anhand der Produktliste. (2,5 Punkte)
</t>
    </r>
    <r>
      <rPr>
        <b/>
        <sz val="10"/>
        <color rgb="FF00ACE9"/>
        <rFont val="Arial"/>
        <family val="2"/>
      </rPr>
      <t xml:space="preserve">INNOVATIONSRAUM  </t>
    </r>
    <r>
      <rPr>
        <sz val="10"/>
        <color theme="1"/>
        <rFont val="Arial"/>
        <family val="2"/>
      </rPr>
      <t xml:space="preserve">
Erläuterung: Es können Maßnahmen angerechnet werden, die eine Optimierung des Energieverbrauchs unterstützen.</t>
    </r>
  </si>
  <si>
    <t>1.3
zu 1.3</t>
  </si>
  <si>
    <r>
      <rPr>
        <b/>
        <sz val="10"/>
        <color theme="1"/>
        <rFont val="Arial"/>
        <family val="2"/>
      </rPr>
      <t>Lüftungsrate
2.1.1. Bewertung der Lüftungsrate bei mechanischer Belüftung</t>
    </r>
    <r>
      <rPr>
        <sz val="10"/>
        <color theme="1"/>
        <rFont val="Arial"/>
        <family val="2"/>
      </rPr>
      <t xml:space="preserve">
- Kategorie IV (0 Punkte)
</t>
    </r>
    <r>
      <rPr>
        <b/>
        <sz val="10"/>
        <color theme="1"/>
        <rFont val="Arial"/>
        <family val="2"/>
      </rPr>
      <t xml:space="preserve">ODER
</t>
    </r>
    <r>
      <rPr>
        <sz val="10"/>
        <color theme="1"/>
        <rFont val="Arial"/>
        <family val="2"/>
      </rPr>
      <t>- Kategorie III (20 Punkte)</t>
    </r>
    <r>
      <rPr>
        <b/>
        <sz val="10"/>
        <color theme="1"/>
        <rFont val="Arial"/>
        <family val="2"/>
      </rPr>
      <t xml:space="preserve">
ODER
</t>
    </r>
    <r>
      <rPr>
        <sz val="10"/>
        <color theme="1"/>
        <rFont val="Arial"/>
        <family val="2"/>
      </rPr>
      <t xml:space="preserve">- Kategorie I und II (40 Punkte)
</t>
    </r>
    <r>
      <rPr>
        <b/>
        <sz val="10"/>
        <color theme="1"/>
        <rFont val="Arial"/>
        <family val="2"/>
      </rPr>
      <t>2.1.2.</t>
    </r>
    <r>
      <rPr>
        <sz val="10"/>
        <color theme="1"/>
        <rFont val="Arial"/>
        <family val="2"/>
      </rPr>
      <t xml:space="preserve"> </t>
    </r>
    <r>
      <rPr>
        <b/>
        <sz val="10"/>
        <color theme="1"/>
        <rFont val="Arial"/>
        <family val="2"/>
      </rPr>
      <t>Alternative 1:
Lüftungsrate bei Fensterlüftung</t>
    </r>
    <r>
      <rPr>
        <sz val="10"/>
        <color theme="1"/>
        <rFont val="Arial"/>
        <family val="2"/>
      </rPr>
      <t xml:space="preserve">
- Es wird kein gesonderter Nachweis erbracht (0 Punkte)
- Kategorie: ASR A 3.6 (kontinuierliche Lüftung oder Stoßlüftung) (20 Punkte)
</t>
    </r>
    <r>
      <rPr>
        <b/>
        <sz val="10"/>
        <color theme="1"/>
        <rFont val="Arial"/>
        <family val="2"/>
      </rPr>
      <t>2.1.3. Alternative 2:
Lüftungsrate mit Hilfe einer zonalen Strömungssimulation</t>
    </r>
    <r>
      <rPr>
        <sz val="10"/>
        <color theme="1"/>
        <rFont val="Arial"/>
        <family val="2"/>
      </rPr>
      <t xml:space="preserve">
- Kategorie IV (0 Punkte)
ODER
- Kategorie III ( 20 Punkte)
ODER
- Kategorie I und II (40 Punkte)
(Details siehe Kriterium)
</t>
    </r>
    <r>
      <rPr>
        <b/>
        <sz val="10"/>
        <color rgb="FF00ACE9"/>
        <rFont val="Arial"/>
        <family val="2"/>
      </rPr>
      <t>INNOVATIONSRAUM</t>
    </r>
    <r>
      <rPr>
        <sz val="10"/>
        <color theme="1"/>
        <rFont val="Arial"/>
        <family val="2"/>
      </rPr>
      <t xml:space="preserve">
Erläuterung: Wird die Innenraumluftqualität durch alternative, innovative Lösungen nachweislich verbessert, können Punkte entsprechend anerkannt werden</t>
    </r>
  </si>
  <si>
    <t>2.1
zu 2.1</t>
  </si>
  <si>
    <r>
      <rPr>
        <b/>
        <sz val="10"/>
        <color theme="1"/>
        <rFont val="Arial"/>
        <family val="2"/>
      </rPr>
      <t>Gemeinschaftsanlagen und Kommunikationszonen
Für Mitarbeiter</t>
    </r>
    <r>
      <rPr>
        <sz val="10"/>
        <color theme="1"/>
        <rFont val="Arial"/>
        <family val="2"/>
      </rPr>
      <t xml:space="preserve">
Angebote zur Förderung der Gemeinschaft und Kommunikation der Mitarbeiter untereinander sind vorhanden:
- 2 Merkmale (8 Punkte)
- 3 Merkmale (12 Punkte)
- 4 oder mehr Merkmale (16 Punkte)
(Details siehe Kriterium)
</t>
    </r>
    <r>
      <rPr>
        <b/>
        <sz val="10"/>
        <color theme="1"/>
        <rFont val="Arial"/>
        <family val="2"/>
      </rPr>
      <t>ZUSÄTZLICH
Kommunikationsfördernde Bürogestaltung</t>
    </r>
    <r>
      <rPr>
        <sz val="10"/>
        <color theme="1"/>
        <rFont val="Arial"/>
        <family val="2"/>
      </rPr>
      <t xml:space="preserve">
Eine kommunikationsfördernde Bürogestaltung mittels verglaster Tür- und Wandelemente ist vorhanden. Sichtkontakte bestehen zwischen Flur- oder anderen Aufenthaltsbereichen und Arbeitsbereichen) (4 Punkte)
</t>
    </r>
    <r>
      <rPr>
        <b/>
        <sz val="10"/>
        <color rgb="FF00ACE9"/>
        <rFont val="Arial"/>
        <family val="2"/>
      </rPr>
      <t>INNOVATIONSRAUM</t>
    </r>
    <r>
      <rPr>
        <sz val="10"/>
        <color theme="1"/>
        <rFont val="Arial"/>
        <family val="2"/>
      </rPr>
      <t xml:space="preserve">
Erläuterung: Alternative Merkmale sind bei Nachweis der Förderung der Gemeinschaft projektspezifisch erweiterbar und können in Indikator 1.1 angerechnet werden. Eine Beeinträchtigung (Geräusche, Gerüche, Bewegung, …) anderer Nutzer sollen durch die Angebote nicht entstehen.</t>
    </r>
  </si>
  <si>
    <t>1.1
zu 1.1</t>
  </si>
  <si>
    <t>1.2
zu 1.2</t>
  </si>
  <si>
    <r>
      <rPr>
        <b/>
        <sz val="10"/>
        <color theme="1"/>
        <rFont val="Arial"/>
        <family val="2"/>
      </rPr>
      <t>Versorgungs- und Freizeitangebote</t>
    </r>
    <r>
      <rPr>
        <sz val="10"/>
        <color theme="1"/>
        <rFont val="Arial"/>
        <family val="2"/>
      </rPr>
      <t xml:space="preserve">
Angebote zur Versorgung oder für die Freizeit der Mitarbeiter sind vorhanden.
- 2 Merkmale (10 Punkte)
- 3 Merkmale (15 Punkte)
- 4 oder mehr Merkmale (20 Punkte)
(Details siehe Kriterium)
</t>
    </r>
    <r>
      <rPr>
        <b/>
        <sz val="10"/>
        <color rgb="FF00ACE9"/>
        <rFont val="Arial"/>
        <family val="2"/>
      </rPr>
      <t xml:space="preserve">INNOVATIONSRAUM  </t>
    </r>
    <r>
      <rPr>
        <sz val="10"/>
        <color theme="1"/>
        <rFont val="Arial"/>
        <family val="2"/>
      </rPr>
      <t xml:space="preserve">
Erläuterung: Alternative Merkmale sind bei Nachweis der Förderung der Versorgung / Freizeit projektspezifisch erweiterbar und können in Indikator 1.2 angerechnet werden. Eine Beeinträchtigung (Geräusche, Gerüche, Bewegung, …) anderer Nutzer sollen durch die Angebote nicht entstehen.</t>
    </r>
  </si>
  <si>
    <r>
      <rPr>
        <b/>
        <sz val="10"/>
        <color theme="1"/>
        <rFont val="Arial"/>
        <family val="2"/>
      </rPr>
      <t>Familienfreundlichkeit</t>
    </r>
    <r>
      <rPr>
        <sz val="10"/>
        <color theme="1"/>
        <rFont val="Arial"/>
        <family val="2"/>
      </rPr>
      <t xml:space="preserve">
Angebote zur Förderung der Familienfreundlichkeit sind vorhanden.
- 1 Merkmal (5 Punkte)
- 2 oder mehr Merklmale (10 Punkte)
(Details siehe Kriterium)
</t>
    </r>
    <r>
      <rPr>
        <b/>
        <sz val="10"/>
        <color rgb="FF00ACE9"/>
        <rFont val="Arial"/>
        <family val="2"/>
      </rPr>
      <t xml:space="preserve">INNOVATIONSRAUM  </t>
    </r>
    <r>
      <rPr>
        <sz val="10"/>
        <color theme="1"/>
        <rFont val="Arial"/>
        <family val="2"/>
      </rPr>
      <t xml:space="preserve">
Erläuterung: Alternative Merkmale sind bei Nachweis der Förderung der Familienfreundlichkeit projektspezifisch erweiterbar und können in Indikator 1.3 angerechnet werden. Eine Beeinträchtigung (Geräusche, Gerüche, Bewegung, …) anderer Nutzer sollen durch die Angebote nicht entstehen.</t>
    </r>
  </si>
  <si>
    <t>1.3
zu 1.3</t>
  </si>
  <si>
    <r>
      <rPr>
        <b/>
        <sz val="10"/>
        <color theme="1"/>
        <rFont val="Arial"/>
        <family val="2"/>
      </rPr>
      <t>Aufenthaltsfördernde Außenausstattung (variabel)</t>
    </r>
    <r>
      <rPr>
        <sz val="10"/>
        <color theme="1"/>
        <rFont val="Arial"/>
        <family val="2"/>
      </rPr>
      <t xml:space="preserve">
Anzahl Ausstattungselemente
- 3 Merkmale (4 Punkte)
- 4 Merkmale (8 Punkte)
- 5 oder mehr Merkmale (12 Punkte)
(Details siehe Kriterium)
</t>
    </r>
    <r>
      <rPr>
        <b/>
        <sz val="10"/>
        <color rgb="FFFF0000"/>
        <rFont val="Arial"/>
        <family val="2"/>
      </rPr>
      <t xml:space="preserve">(soll dieser Indikator als „nicht relevant“ betrachtet werden, bitte "X" eintragen)
</t>
    </r>
    <r>
      <rPr>
        <b/>
        <sz val="10"/>
        <color rgb="FF00ACE9"/>
        <rFont val="Arial"/>
        <family val="2"/>
      </rPr>
      <t xml:space="preserve">
INNOVATIONSRAUM  </t>
    </r>
    <r>
      <rPr>
        <b/>
        <sz val="10"/>
        <color theme="1"/>
        <rFont val="Arial"/>
        <family val="2"/>
      </rPr>
      <t xml:space="preserve">
</t>
    </r>
    <r>
      <rPr>
        <sz val="10"/>
        <color theme="1"/>
        <rFont val="Arial"/>
        <family val="2"/>
      </rPr>
      <t>Erläuterung: Alternative Merkmale sind bei Nachweis der Förderung der Aufenthaltsqualität im Außenraum projektspezifisch erweiterbar und können in Indikator 2.2 angerechnet werden. Eine Beeinträchtigung (Geräusche, Gerüche, Bewegung, …) anderer Nutzer sollen durch die Angebote nicht entstehen.</t>
    </r>
  </si>
  <si>
    <t>2.2
zu 2.2</t>
  </si>
  <si>
    <r>
      <rPr>
        <b/>
        <sz val="10"/>
        <color theme="1"/>
        <rFont val="Arial"/>
        <family val="2"/>
      </rPr>
      <t>Bewegungsfördernde Arbeitsplatzgestaltung</t>
    </r>
    <r>
      <rPr>
        <sz val="10"/>
        <color theme="1"/>
        <rFont val="Arial"/>
        <family val="2"/>
      </rPr>
      <t xml:space="preserve">
Bewegungsfördernde Ausstattungsmerkmale sind vorhanden.
- 1 Merkmal (10 Punkte)
- 2 Merkmale (20 Punkte)
3 oder mehr Merkmale (30 Punkte)
</t>
    </r>
    <r>
      <rPr>
        <b/>
        <sz val="10"/>
        <color rgb="FF00ACE9"/>
        <rFont val="Arial"/>
        <family val="2"/>
      </rPr>
      <t xml:space="preserve">INNOVATIONSRAUM  </t>
    </r>
    <r>
      <rPr>
        <sz val="10"/>
        <color theme="1"/>
        <rFont val="Arial"/>
        <family val="2"/>
      </rPr>
      <t xml:space="preserve">
Erläuterung: Diese Liste ist bei Nachweis zusätzlicher bewegungsfördernder Ausstattungsmerkmale projektspezifisch erweiterbar. Punkte können entsprechend in Indikator 2.1 angerechnet werden.</t>
    </r>
  </si>
  <si>
    <t>2.1
zu 2.1</t>
  </si>
  <si>
    <r>
      <rPr>
        <b/>
        <sz val="10"/>
        <color theme="1"/>
        <rFont val="Arial"/>
        <family val="2"/>
      </rPr>
      <t>Ergonomische Möbel</t>
    </r>
    <r>
      <rPr>
        <sz val="10"/>
        <color theme="1"/>
        <rFont val="Arial"/>
        <family val="2"/>
      </rPr>
      <t xml:space="preserve">
- Alle Bürostühle sind leicht zu handhaben und ergonomisch individuell anpassbar (Sitzhöhe, Sitztiefe und Sitzneigung, Rückenlehne und Armlehnen) (1 - 10 Punkte)
</t>
    </r>
    <r>
      <rPr>
        <b/>
        <sz val="10"/>
        <color theme="1"/>
        <rFont val="Arial"/>
        <family val="2"/>
      </rPr>
      <t>ZUSÄTZLICH</t>
    </r>
    <r>
      <rPr>
        <sz val="10"/>
        <color theme="1"/>
        <rFont val="Arial"/>
        <family val="2"/>
      </rPr>
      <t xml:space="preserve">
- Alle Konferenzstühle sind leicht zu handhaben und ergonomisch individuell anpassbar. (1 - 10 Punkte)
</t>
    </r>
    <r>
      <rPr>
        <b/>
        <sz val="10"/>
        <color theme="1"/>
        <rFont val="Arial"/>
        <family val="2"/>
      </rPr>
      <t>ZUSÄTZLICH</t>
    </r>
    <r>
      <rPr>
        <sz val="10"/>
        <color theme="1"/>
        <rFont val="Arial"/>
        <family val="2"/>
      </rPr>
      <t xml:space="preserve">
- Alle Schreibtische sind individuell ohne Aufwand in der Höhe verstellbar. (1 - 10 Punkte)
</t>
    </r>
    <r>
      <rPr>
        <b/>
        <sz val="10"/>
        <color theme="1"/>
        <rFont val="Arial"/>
        <family val="2"/>
      </rPr>
      <t>ZUSÄTZLICH</t>
    </r>
    <r>
      <rPr>
        <sz val="10"/>
        <color theme="1"/>
        <rFont val="Arial"/>
        <family val="2"/>
      </rPr>
      <t xml:space="preserve">
- Stehende Tätigkeiten werden durch das Bereitstellen von Stehpulten, Stehschreibtischen, Anlehnhilfen oder anderes unterstützt. (1 - 10 Punkte)
(Details siehe Kriterium)
</t>
    </r>
    <r>
      <rPr>
        <b/>
        <sz val="10"/>
        <color rgb="FF00ACE9"/>
        <rFont val="Arial"/>
        <family val="2"/>
      </rPr>
      <t xml:space="preserve">INNOVATIONSRAUM  </t>
    </r>
    <r>
      <rPr>
        <sz val="10"/>
        <color theme="1"/>
        <rFont val="Arial"/>
        <family val="2"/>
      </rPr>
      <t xml:space="preserve">
Erläuterung: Werden andere Möbel mit ergonomischen Eigenschaften eingesetzt, die eine tätigkeits- und bedarfsorientierte Arbeitsplatzgestaltung unterstützen und zur Erhaltung von Gesundheit und Leistungsfähigkeit beitragen, können Punkte entsprechend anerkannt werden.</t>
    </r>
  </si>
  <si>
    <t>3.1
zu 3.1</t>
  </si>
  <si>
    <r>
      <rPr>
        <b/>
        <sz val="10"/>
        <color theme="1"/>
        <rFont val="Arial"/>
        <family val="2"/>
      </rPr>
      <t>Recyclingfreundliche Baustoffauswahl (variabel)</t>
    </r>
    <r>
      <rPr>
        <sz val="10"/>
        <color theme="1"/>
        <rFont val="Arial"/>
        <family val="2"/>
      </rPr>
      <t xml:space="preserve">
max. 36 Punkte (Details siehe Kriterium)
</t>
    </r>
    <r>
      <rPr>
        <b/>
        <sz val="10"/>
        <color rgb="FFFF0000"/>
        <rFont val="Arial"/>
        <family val="2"/>
      </rPr>
      <t>(soll dieser Indikator als „nicht relevant“ betrachtet werden, bitte "X" eintragen)</t>
    </r>
    <r>
      <rPr>
        <sz val="10"/>
        <color theme="1"/>
        <rFont val="Arial"/>
        <family val="2"/>
      </rPr>
      <t xml:space="preserve">
</t>
    </r>
    <r>
      <rPr>
        <b/>
        <sz val="10"/>
        <color rgb="FF00ACE9"/>
        <rFont val="Arial"/>
        <family val="2"/>
      </rPr>
      <t>INNOVATIONSRAUM</t>
    </r>
    <r>
      <rPr>
        <sz val="10"/>
        <color theme="1"/>
        <rFont val="Arial"/>
        <family val="2"/>
      </rPr>
      <t xml:space="preserve">  
Erläuterung: Maßnahmen, die außerhalb des oben definierten Betrachtungs-rahmens (Bauteile s.o.) liegen oder aktuell nicht in der Definition der Qualitäts-stufen liegen, aber maßgeblich zum Ziel beitragen, können entsprechend der oben angewandten Bewertungslogik (adäquate Massen- und Austausch-relevanz über den Betrachtungszeitraum) in Indikator 1.1 angerechnet werden.</t>
    </r>
  </si>
  <si>
    <t>1.1
zu 1.1</t>
  </si>
  <si>
    <r>
      <rPr>
        <b/>
        <sz val="10"/>
        <color rgb="FF00B050"/>
        <rFont val="Arial"/>
        <family val="2"/>
      </rPr>
      <t>CIRCULAR ECONOMY BONUS – WIEDERVERWENDUNG ODER WERKSTOFFLICHE VERWERTUNG</t>
    </r>
    <r>
      <rPr>
        <sz val="10"/>
        <color theme="1"/>
        <rFont val="Arial"/>
        <family val="2"/>
      </rPr>
      <t xml:space="preserve">
Erläuterung: Circular Economy Bonus – Wiederverwendung oder Werkstoffliche Verwertung wird je Regelbauteil (RBT) &gt; 10% erreicht bei Wiederverwendung von Bauteilen oder Nachweis von werkstofflicher Verwertung zu einem vergleichbaren Produkt (Verwertungsweg Nr. 2 und Nr. 3 gemäß Tabelle 1). Punkte sind zusätzlich zu QS2 anrechenbar
(je RBT +1 Punkt, max. 10 Punkte)</t>
    </r>
  </si>
  <si>
    <r>
      <rPr>
        <b/>
        <sz val="10"/>
        <color rgb="FF00B050"/>
        <rFont val="Arial"/>
        <family val="2"/>
      </rPr>
      <t>CIRCULAR ECONOMY BONUS – VERMEIDUNG VON BAUTEILEN</t>
    </r>
    <r>
      <rPr>
        <sz val="10"/>
        <color theme="1"/>
        <rFont val="Arial"/>
        <family val="2"/>
      </rPr>
      <t xml:space="preserve">
Erläuterung: Circular Economy Bonus – Vermeidung von Bauteilen wird je Regelbauteil (RBT) &gt; 10% erreicht, wenn die Lösung plausibel und nachweislich den Einsatz von Roh- oder Sekundärstoffen in nicht unwesentlichem Umfang vermeidet. Punkte sind zusätzlich zu QS2 anrechenbar. Alternativ können die Punkte in Indikator 1.1 je nicht umgesetzte Bauelemente anerkannt werden.
(je RBT +1 Punkt, max. 5 Punkte)</t>
    </r>
  </si>
  <si>
    <r>
      <rPr>
        <b/>
        <sz val="10"/>
        <color theme="1"/>
        <rFont val="Arial"/>
        <family val="2"/>
      </rPr>
      <t>Rückbaufreundliche Baukonstruktion (variabel)</t>
    </r>
    <r>
      <rPr>
        <sz val="10"/>
        <color theme="1"/>
        <rFont val="Arial"/>
        <family val="2"/>
      </rPr>
      <t xml:space="preserve">
max. 36 Punkte (Details siehe Kriterium)
</t>
    </r>
    <r>
      <rPr>
        <b/>
        <sz val="10"/>
        <color rgb="FFFF0000"/>
        <rFont val="Arial"/>
        <family val="2"/>
      </rPr>
      <t xml:space="preserve">
(soll dieser Indikator als „nicht relevant“ betrachtet werden, bitte "X" eintragen)</t>
    </r>
    <r>
      <rPr>
        <sz val="10"/>
        <color theme="1"/>
        <rFont val="Arial"/>
        <family val="2"/>
      </rPr>
      <t xml:space="preserve">
</t>
    </r>
    <r>
      <rPr>
        <b/>
        <sz val="10"/>
        <color rgb="FF00ACE9"/>
        <rFont val="Arial"/>
        <family val="2"/>
      </rPr>
      <t>INNOVATIONSRAUM</t>
    </r>
    <r>
      <rPr>
        <sz val="10"/>
        <color theme="1"/>
        <rFont val="Arial"/>
        <family val="2"/>
      </rPr>
      <t xml:space="preserve">
Erläuterung: Maßnahmen, die außerhalb des definierten Betrachtungsrahmens (Bauteile s.o.) liegen oder aktuell nicht in der Definition der Qualitätsstufen liegen, aber maßgeblich zum Ziel beitragen, können entsprechend der oben angewandten Bewertungslogik (adäquate Massen- und Austauschrelevanz über den Betrachtungszeitraum) in Indikator 2.1 angerechnet werden.</t>
    </r>
  </si>
  <si>
    <r>
      <rPr>
        <b/>
        <sz val="10"/>
        <color theme="1"/>
        <rFont val="Arial"/>
        <family val="2"/>
      </rPr>
      <t>Rückbau, Umbau und Recyclingfreundlichkeit in frühen Planungsphasen</t>
    </r>
    <r>
      <rPr>
        <sz val="10"/>
        <color theme="1"/>
        <rFont val="Arial"/>
        <family val="2"/>
      </rPr>
      <t xml:space="preserve">
Bewertungsmethoden der Rückbaubarkeit und Recyclingfreundlichkeit werden in frühen Planungsphasen (LP 1 – 3) zur Optimierung der Ressourceneffizienz (auch für mögliche Umbaumaßnahmen) eingesetzt. (4 Punkte)</t>
    </r>
  </si>
  <si>
    <r>
      <rPr>
        <b/>
        <sz val="10"/>
        <color theme="1"/>
        <rFont val="Arial"/>
        <family val="2"/>
      </rPr>
      <t>Rückbau, Umbau und Recyclingfreundlichkeit in der Ausführungsplanung</t>
    </r>
    <r>
      <rPr>
        <sz val="10"/>
        <color theme="1"/>
        <rFont val="Arial"/>
        <family val="2"/>
      </rPr>
      <t xml:space="preserve">
Bewertungsmethoden der Rückbaubarkeit und Recyclingfreundlichkeit werden in der Genehmigungs- oder Ausführungsplanung (LP 4 - 5) zur Optimierung der Ressourceneffizienz (auch für mögliche Umbaumaßnahmen) eingesetzt. (4 Punkte)</t>
    </r>
  </si>
  <si>
    <r>
      <rPr>
        <b/>
        <sz val="10"/>
        <color theme="1"/>
        <rFont val="Arial"/>
        <family val="2"/>
      </rPr>
      <t>Recyclingfreundliche Möbel – Qualitative Merkmale
Merkmale Möbel</t>
    </r>
    <r>
      <rPr>
        <sz val="10"/>
        <color theme="1"/>
        <rFont val="Arial"/>
        <family val="2"/>
      </rPr>
      <t xml:space="preserve">
- 50 % der Möbel (Bezugsgröße Masse) erfüllen jeweils mindestens eines der qualitativen Merkmale (10 Punkte)
- 100%  der Möbel (Bezugsgröße Masse) erfüllen jeweils mindestens eines der qualitativen Merkmale (20 Punkte)
(Eine lineare Interpolation ist möglich)</t>
    </r>
  </si>
  <si>
    <t>PRO1.1</t>
  </si>
  <si>
    <t>Projektvorbereitung und Planung</t>
  </si>
  <si>
    <r>
      <rPr>
        <b/>
        <sz val="10"/>
        <color theme="1"/>
        <rFont val="Arial"/>
        <family val="2"/>
      </rPr>
      <t>Nachhaltigkeitsaspekte</t>
    </r>
    <r>
      <rPr>
        <sz val="10"/>
        <color theme="1"/>
        <rFont val="Arial"/>
        <family val="2"/>
      </rPr>
      <t xml:space="preserve">
- Die Immobilie, in der sich die zu zertifizierende Fläche befindet, wurde anhand der Checkliste PRO1.1 überprüft, jedoch konnte keine ausreichende Anzahl an Fragen positiv beantwortet werden. (4 Punkte)
</t>
    </r>
    <r>
      <rPr>
        <b/>
        <sz val="10"/>
        <color theme="1"/>
        <rFont val="Arial"/>
        <family val="2"/>
      </rPr>
      <t>ODER</t>
    </r>
    <r>
      <rPr>
        <sz val="10"/>
        <color theme="1"/>
        <rFont val="Arial"/>
        <family val="2"/>
      </rPr>
      <t xml:space="preserve">
- Es wurden mindestens 16 der Fragen der Checkliste mit ja / positiv beantwortet. Alternativ wurde das Gebäude für seine Nachhaltigkeit (Neubau, Bestand oder Sanierung) ausgezeichnet. (DGNB Zertifikat Silber oder vergleichbar) (20 Punkte)
</t>
    </r>
    <r>
      <rPr>
        <b/>
        <sz val="10"/>
        <color theme="1"/>
        <rFont val="Arial"/>
        <family val="2"/>
      </rPr>
      <t>ODER</t>
    </r>
    <r>
      <rPr>
        <sz val="10"/>
        <color theme="1"/>
        <rFont val="Arial"/>
        <family val="2"/>
      </rPr>
      <t xml:space="preserve">
- Es wurden mindestens 16 der 24 der Fragen „Gute Eigenschaft“ (E) und mindestens 4 der 5 Fragen „Optimierte Eigenschaft“ (O) der Checkliste mit ja / positiv beantwortet. Alternativ wurde das Gebäude für seine Nachhaltigkeit (Neubau, Bestand oder Sanierung) ausgezeichnet. ( DGNB  Zertifikat Gold / Platin oder vergleichbar) (40 Punkte)</t>
    </r>
  </si>
  <si>
    <r>
      <rPr>
        <b/>
        <sz val="10"/>
        <color theme="1"/>
        <rFont val="Arial"/>
        <family val="2"/>
      </rPr>
      <t>Pflichtenheft</t>
    </r>
    <r>
      <rPr>
        <sz val="10"/>
        <color theme="1"/>
        <rFont val="Arial"/>
        <family val="2"/>
      </rPr>
      <t xml:space="preserve">
- Es wurde ein Pflichtenheft mit detaillierten Anforderungen an die Nachhaltigkeit des Innenausbaus der zu bewertenden Gebäudefläche erarbeitet. Hierbei wurden ökologische, ökonomische, soziokulturelle und funktionale Aspekte ebenso berücksichtigt wie technische Aspekte und der Planungs- und Bauprozess (20 Punkte)
</t>
    </r>
    <r>
      <rPr>
        <b/>
        <sz val="10"/>
        <color theme="1"/>
        <rFont val="Arial"/>
        <family val="2"/>
      </rPr>
      <t>ODER</t>
    </r>
    <r>
      <rPr>
        <sz val="10"/>
        <color theme="1"/>
        <rFont val="Arial"/>
        <family val="2"/>
      </rPr>
      <t xml:space="preserve">
- Es wurde ein Pflichtenheft mit detaillierten Anforderungen an die Nachhaltigkeit des Innenausbaus der zu bewertenden Gebäudefläche erarbeitet. Hierbei wurden ökologische, ökonomische, soziokulturelle und funktionale Aspekte ebenso berücksichtigt wie technische Aspekte und der Planungs- und Bauprozess. Zusätzlich wurden im Pflichtenheft Verantwortlichkeiten definiert sowie Hinweise auf die zur Umsetzung wesentlichen Planungsphasen gegeben. (40 Punkte)</t>
    </r>
  </si>
  <si>
    <r>
      <rPr>
        <b/>
        <sz val="10"/>
        <color theme="1"/>
        <rFont val="Arial"/>
        <family val="2"/>
      </rPr>
      <t>Mitarbeiterbeteiligung</t>
    </r>
    <r>
      <rPr>
        <sz val="10"/>
        <color theme="1"/>
        <rFont val="Arial"/>
        <family val="2"/>
      </rPr>
      <t xml:space="preserve">
- Es wird eine konsultative Mitarbeiterbeteiligung durchgeführt. Die Berücksichtigung der Rückmeldungen und Vorschläge der Nutzer oder Nutzervertreter bei der Planung und Entscheidungsfindung wurden dokumentiert. (10 Punkte)
</t>
    </r>
    <r>
      <rPr>
        <b/>
        <sz val="10"/>
        <color theme="1"/>
        <rFont val="Arial"/>
        <family val="2"/>
      </rPr>
      <t>ODER</t>
    </r>
    <r>
      <rPr>
        <sz val="10"/>
        <color theme="1"/>
        <rFont val="Arial"/>
        <family val="2"/>
      </rPr>
      <t xml:space="preserve">
- Die Mitarbeiter oder Mitarbeitervertreter haben die Möglichkeit, bei der Entwicklung des Vorhabens sowie seiner Ausführung und Umsetzung mitzubestimmen. Die Möglichkeiten der Mitbestimmung und deren Einbeziehung bei der Planung und Entscheidungsfindung wurden dokumentiert. (20 Punkte)
</t>
    </r>
    <r>
      <rPr>
        <b/>
        <sz val="10"/>
        <color theme="1"/>
        <rFont val="Arial"/>
        <family val="2"/>
      </rPr>
      <t>ODER</t>
    </r>
    <r>
      <rPr>
        <sz val="10"/>
        <color theme="1"/>
        <rFont val="Arial"/>
        <family val="2"/>
      </rPr>
      <t xml:space="preserve">
- Für den Fall, dass zum Zeitpunkt der Planung der spätere Nutzer noch nicht feststand gilt alternativ: Die Interessen der potentiellen Mitarbeiter wurden über einen Repräsentant, z.B. den Planer, mit Hilfe von Nutzerprofilen bei der Planung berücksichtigt. (20 Punkte)</t>
    </r>
  </si>
  <si>
    <t>PRO1.6</t>
  </si>
  <si>
    <t>Verfahren zur gestalterischen Konzeption</t>
  </si>
  <si>
    <r>
      <rPr>
        <b/>
        <sz val="10"/>
        <color theme="1"/>
        <rFont val="Arial"/>
        <family val="2"/>
      </rPr>
      <t>Gestaltungsfindung</t>
    </r>
    <r>
      <rPr>
        <sz val="10"/>
        <color theme="1"/>
        <rFont val="Arial"/>
        <family val="2"/>
      </rPr>
      <t xml:space="preserve">
- Es wurden Variantenuntersuchungen des beauftragten Planungsbüros (Innenarchitekt, Architekt oder Interior Designer) durchgeführt, aus denen der Bauherr in einem vorgeschalteten Verfahren die Möglichkeit hat, einen Entwurf für die Durchführung zu wählen. (Ein Wettbewerb wurde nicht durchgeführt.) (30 Punkte)
</t>
    </r>
    <r>
      <rPr>
        <b/>
        <sz val="10"/>
        <color theme="1"/>
        <rFont val="Arial"/>
        <family val="2"/>
      </rPr>
      <t>ODER</t>
    </r>
    <r>
      <rPr>
        <sz val="10"/>
        <color theme="1"/>
        <rFont val="Arial"/>
        <family val="2"/>
      </rPr>
      <t xml:space="preserve">
- Es wurde ein Pitch, ein konkurrierendes Verfahren oder ein Wettbewerb zur Innenraumgestaltung mit unterschiedlichen Planungsbüros (Innenarchitekt, Architekt oder Interior Designer) durchgeführt, aus dem der Bauherr in einem vorgeschalteten Verfahren die Möglichkeit hat, einen Entwurf für die Durchführung zu wählen. (50 Punkte)</t>
    </r>
  </si>
  <si>
    <r>
      <rPr>
        <b/>
        <sz val="10"/>
        <color theme="1"/>
        <rFont val="Arial"/>
        <family val="2"/>
      </rPr>
      <t>Planungsteam</t>
    </r>
    <r>
      <rPr>
        <sz val="10"/>
        <color theme="1"/>
        <rFont val="Arial"/>
        <family val="2"/>
      </rPr>
      <t xml:space="preserve">
- Ein Innenarchitekt oder Architekt wird mit dem Entwurf der Innenraumgestaltung beauftragt. (20 Punkte)
</t>
    </r>
    <r>
      <rPr>
        <b/>
        <sz val="10"/>
        <color theme="1"/>
        <rFont val="Arial"/>
        <family val="2"/>
      </rPr>
      <t>ZUSÄTZLICH</t>
    </r>
    <r>
      <rPr>
        <sz val="10"/>
        <color theme="1"/>
        <rFont val="Arial"/>
        <family val="2"/>
      </rPr>
      <t xml:space="preserve">
- Zusätzlich hat der beauftragte Innenarchitekt oder Architekt ein Handbuch für Gestaltungsrichtlinien erstellt (10 Punkte je Merkmal, aber max. 30 Punkte)
ODER
Ein Innenarchitekt oder Architekt wird neben dem Entwurf zusätzlich mit der künstlerischen Oberleitung für den gesamten Ausbau beauftragt. (35 Punkte)
ODER
Ein Innenarchitekt oder Architekt wird über alle Leistungsphasen hinweg, also auch für die Umsetzung des Entwurfes beauftragt. (40 Punkte)
ODER
Das gesamte Planungsteam (Innenarchitekt oder Architekt sowie weitere am Konzept beteiligte Fachplaner) wird über alle Leistungsphasen hinweg beauftragt. (50 Punkte)
(Details siehe Kriterium)</t>
    </r>
  </si>
  <si>
    <r>
      <rPr>
        <b/>
        <sz val="10"/>
        <color theme="1"/>
        <rFont val="Arial"/>
        <family val="2"/>
      </rPr>
      <t>Design Award</t>
    </r>
    <r>
      <rPr>
        <sz val="10"/>
        <color theme="1"/>
        <rFont val="Arial"/>
        <family val="2"/>
      </rPr>
      <t xml:space="preserve">
- Es wurde von einer Fachjury eine innenarchitektonische und gestalterische Anerkennung für die Ausbaufläche bzw. für das umgesetzte Innenraum-Gestaltungskonzept ausgesprochen. (4 Punkte)
</t>
    </r>
    <r>
      <rPr>
        <b/>
        <sz val="10"/>
        <color theme="1"/>
        <rFont val="Arial"/>
        <family val="2"/>
      </rPr>
      <t>ODER</t>
    </r>
    <r>
      <rPr>
        <sz val="10"/>
        <color theme="1"/>
        <rFont val="Arial"/>
        <family val="2"/>
      </rPr>
      <t xml:space="preserve">
- Es wurde ein innen-/architektonischer Design Award für die Ausbaufläche bzw. für das umgesetzte Innenraum-Gestaltungskonzept verliehen. (10 Punkte)</t>
    </r>
  </si>
  <si>
    <t>PRO1.8</t>
  </si>
  <si>
    <t>Konzeptionierung und Voraussetzungen für eine optimale Nutzung</t>
  </si>
  <si>
    <r>
      <rPr>
        <b/>
        <sz val="10"/>
        <color theme="1"/>
        <rFont val="Arial"/>
        <family val="2"/>
      </rPr>
      <t>Abfallkonzept</t>
    </r>
    <r>
      <rPr>
        <sz val="10"/>
        <color theme="1"/>
        <rFont val="Arial"/>
        <family val="2"/>
      </rPr>
      <t xml:space="preserve">
- Es wurde ein Abfallkonzept erstellt und umgesetzt. Auf der zu bewertenden Gebäudfläche sind Standorte für Abfallbehälter mit Abfalltrennung in Abstimmung auf Mitarbeiterzahlen und prognostizierten Abfallaufkommen vorhanden. (2,5 Punkte)
</t>
    </r>
    <r>
      <rPr>
        <b/>
        <sz val="10"/>
        <color theme="1"/>
        <rFont val="Arial"/>
        <family val="2"/>
      </rPr>
      <t>ODER</t>
    </r>
    <r>
      <rPr>
        <sz val="10"/>
        <color theme="1"/>
        <rFont val="Arial"/>
        <family val="2"/>
      </rPr>
      <t xml:space="preserve">
- Es wurde ein Abfallkonzept erstellt und umgesetzt. Auf der zu bewertenden Gebäudfläche sind Standorte für Abfallbehälter mit Abfalltrennung in Abstimmung auf Mitarbeiterzahlen und prognostizierten Abfallaufkommen vorhanden. Zusätzlich liegt eine Maßnahmenliste zur Reduktion des Abfallaufkommens und zur Steigerung der Abfalltrennung liegt vor. Diese beinhaltet, wie die Abfallaufkommen reduziert und hinsichtlich umweltfreundlicherer Entsorgungs- / Recyclingwege optimiert werden können. Als Grundlage für die Reduktion der Abfallmenge soll das tatsächlich anfallende und belegbare Abfallaufkommen herangezogen, liegt dieses noch nicht vor kann vorerst die prognostizierte Abfallmenge herangezogen werden. (5 Punkte)</t>
    </r>
  </si>
  <si>
    <r>
      <rPr>
        <b/>
        <sz val="10"/>
        <color theme="1"/>
        <rFont val="Arial"/>
        <family val="2"/>
      </rPr>
      <t>Mess- und Monitoringkonzept</t>
    </r>
    <r>
      <rPr>
        <sz val="10"/>
        <color theme="1"/>
        <rFont val="Arial"/>
        <family val="2"/>
      </rPr>
      <t xml:space="preserve">
- Es wurde ein Messkonzept in Anlehnung an die Empfehlungen der EnMess 2001 oder ein vergleichbares Messkonzept erstellt und umgesetzt. Dieses gewährleistet die dauerhafte Ermittlung der Verbräuche als Grundlage einer optimalen Bewirtschaftung des Gebäudes bzw. der zu bewertenden Gebäudefläche, der Betriebsführung und Betriebsüberwachung. (10 Punkte)
</t>
    </r>
    <r>
      <rPr>
        <b/>
        <sz val="10"/>
        <color theme="1"/>
        <rFont val="Arial"/>
        <family val="2"/>
      </rPr>
      <t>ODER</t>
    </r>
    <r>
      <rPr>
        <sz val="10"/>
        <color theme="1"/>
        <rFont val="Arial"/>
        <family val="2"/>
      </rPr>
      <t xml:space="preserve">
- Es wurde ISO 50001 angewendet. </t>
    </r>
    <r>
      <rPr>
        <b/>
        <sz val="10"/>
        <color theme="1"/>
        <rFont val="Arial"/>
        <family val="2"/>
      </rPr>
      <t>Oder</t>
    </r>
    <r>
      <rPr>
        <sz val="10"/>
        <color theme="1"/>
        <rFont val="Arial"/>
        <family val="2"/>
      </rPr>
      <t>: Es wurde ein Mess- und Monitoringkonzept, mit dem Ziel einer intensiven Überwachung aller betriebs- und verbrauchsrelevanten technischen Anlagen nach Inbetriebnahme der Gebäudefläche / Mietfläche erstellt und umgesetzt. Das Messkonzept gewährleistet die dauerhafte Ermittlung der Verbräuche als Grundlage einer optimalen Bewirtschaftung des Gebäudes bzw. der zu bewertenden Gebäudfläche sowie der Betriebsführung und Betriebsüberwachung. (25 Punkte)</t>
    </r>
  </si>
  <si>
    <r>
      <rPr>
        <b/>
        <sz val="10"/>
        <color theme="1"/>
        <rFont val="Arial"/>
        <family val="2"/>
      </rPr>
      <t>Konzept zur Sicherung der Reinigungsfreundlichkeit</t>
    </r>
    <r>
      <rPr>
        <sz val="10"/>
        <color theme="1"/>
        <rFont val="Arial"/>
        <family val="2"/>
      </rPr>
      <t xml:space="preserve">
- Möglichkeiten und Notwendigkeiten zur Sicherstellung der Reinigungsfreundlichkeit wurden in der Planung berücksichtigt. (2,5 Punkte)
</t>
    </r>
    <r>
      <rPr>
        <b/>
        <sz val="10"/>
        <color theme="1"/>
        <rFont val="Arial"/>
        <family val="2"/>
      </rPr>
      <t>ODER</t>
    </r>
    <r>
      <rPr>
        <sz val="10"/>
        <color theme="1"/>
        <rFont val="Arial"/>
        <family val="2"/>
      </rPr>
      <t xml:space="preserve">
- Es liegt ein detailliertes Konzept zur Sicherung der Reinigungsfreundlichkeit vor. Dieses weist u.a. die Auswahl geeigneter stofflicher, systemtechnischer und konstruktiver Lösungen, die Erreichbarkeit und Zugänglichkeit reinigungsintensiver Bauteile und Komponenten sowie das Vorhalten entsprechender Medienanschlüsse und/oder Lagerräume nach. (10 Punkte)</t>
    </r>
  </si>
  <si>
    <r>
      <rPr>
        <b/>
        <sz val="10"/>
        <color theme="1"/>
        <rFont val="Arial"/>
        <family val="2"/>
      </rPr>
      <t>Konzept zur Sicherung der Instandhaltungs- und Rückbaufreundlichkeit</t>
    </r>
    <r>
      <rPr>
        <sz val="10"/>
        <color theme="1"/>
        <rFont val="Arial"/>
        <family val="2"/>
      </rPr>
      <t xml:space="preserve">
- Möglichkeiten und Notwendigkeiten zur Sicherstellung der Instandhaltungs- und Rückbaufreundlichkeit wurden in der Planung berücksichtigt. (2,5 Punkte)
</t>
    </r>
    <r>
      <rPr>
        <b/>
        <sz val="10"/>
        <color theme="1"/>
        <rFont val="Arial"/>
        <family val="2"/>
      </rPr>
      <t>ODER</t>
    </r>
    <r>
      <rPr>
        <sz val="10"/>
        <color theme="1"/>
        <rFont val="Arial"/>
        <family val="2"/>
      </rPr>
      <t xml:space="preserve">
- Es liegt ein detailliertes Konzept zur Sicherung der Instandhaltungs- und Rückbaufreundlichkeit vor. Dieses weist u.a. die Auswahl geeigneter stofflicher, systemtechnischer und konstruktiver Lösungen, die Erreichbarkeit und Zugänglichkeit instandhaltungsintensiver Bauteile und Komponenten nach und ein Konzept zum Rückbau aller Bauteile und Möbel. (10 Punkte)</t>
    </r>
  </si>
  <si>
    <r>
      <rPr>
        <b/>
        <sz val="10"/>
        <color theme="1"/>
        <rFont val="Arial"/>
        <family val="2"/>
      </rPr>
      <t>Einflussnahme auf den nutzer- und nutzungsbedingten Energieaufwand</t>
    </r>
    <r>
      <rPr>
        <sz val="10"/>
        <color theme="1"/>
        <rFont val="Arial"/>
        <family val="2"/>
      </rPr>
      <t xml:space="preserve">
- Dokumentation der Nutzerausstattung der Hauptnutzung mit Angaben zum Energiebedarf bzw. zur Stromleistung von Standardgeräten sowie der heute verfügbaren energieeffizienten Alternativen (10 Punkte)
</t>
    </r>
    <r>
      <rPr>
        <b/>
        <sz val="10"/>
        <color theme="1"/>
        <rFont val="Arial"/>
        <family val="2"/>
      </rPr>
      <t>ODER</t>
    </r>
    <r>
      <rPr>
        <sz val="10"/>
        <color theme="1"/>
        <rFont val="Arial"/>
        <family val="2"/>
      </rPr>
      <t xml:space="preserve">
- Nachweis einer verbindlichen Einkaufsrichtlinie zur Beschaffung energieeffizienter Ausstattungsgegenstände. (10 Punkte)</t>
    </r>
  </si>
  <si>
    <r>
      <rPr>
        <b/>
        <sz val="10"/>
        <color theme="1"/>
        <rFont val="Arial"/>
        <family val="2"/>
      </rPr>
      <t>Erstellung von Wartungs-, Inspektions-, Betriebs-, und Pflegeanleitungen</t>
    </r>
    <r>
      <rPr>
        <sz val="10"/>
        <color theme="1"/>
        <rFont val="Arial"/>
        <family val="2"/>
      </rPr>
      <t xml:space="preserve">
- Es wurden Nutzungs-, Wartungs- und Pflegeanleitungen im üblichen Umfang erstellt bzw. diese liegen vor. Diese werden dokumentiert und den ausführenden Dienstleistern zur Verfügung gestellt. Alternativ kann nachgewiesen werden, dass Wartungsverträge mit Firmen / Dienstleistern, die über die entsprechende Sachkunde verfügen, abgeschlossen wurden. (5 Punkte)
</t>
    </r>
    <r>
      <rPr>
        <b/>
        <sz val="10"/>
        <color theme="1"/>
        <rFont val="Arial"/>
        <family val="2"/>
      </rPr>
      <t>ODER</t>
    </r>
    <r>
      <rPr>
        <sz val="10"/>
        <color theme="1"/>
        <rFont val="Arial"/>
        <family val="2"/>
      </rPr>
      <t xml:space="preserve">
- Es wurden detaillierte Wartungs-, Inspektions-, Betriebs-, und Pflegeanleitungen erstellt bzw. diese liegen vor. Die Anleitungen wurden in einen Wartungs- und Instandhaltungsplan überführt und für einzelne Zielgruppen (FM, Hausmeister, Nutzer, Reinigungsfirma usw.) spezifiziert und in ein  Handbuch für den Betreiber bzw. Facility Manager (FM) überführt. Beispielsweise wird darauf geachtet, dass die empfohlenen Reinigungs- und Pflegemittel frei von Schadstoffen und Emissionen sind.) (10 Punkte)</t>
    </r>
  </si>
  <si>
    <r>
      <rPr>
        <b/>
        <sz val="10"/>
        <color theme="1"/>
        <rFont val="Arial"/>
        <family val="2"/>
      </rPr>
      <t xml:space="preserve">Dokumentation Planunterlagen, Nachweise, Berechnungen
</t>
    </r>
    <r>
      <rPr>
        <sz val="10"/>
        <color theme="1"/>
        <rFont val="Arial"/>
        <family val="2"/>
      </rPr>
      <t>Sämtliche Planunterlagen, Nachweise, Berechnungen der zu bewertenden Gebäudefläche liegen vor, entsprechen dem realisierten Ausbau und wurden FM-gerecht aufbereitet. (15 Punkte)</t>
    </r>
  </si>
  <si>
    <r>
      <rPr>
        <b/>
        <sz val="10"/>
        <color theme="1"/>
        <rFont val="Arial"/>
        <family val="2"/>
      </rPr>
      <t>Dokumentationen der verwendeten Materialien, Hilfsstoffe und der Sicherheitsdatenblätter</t>
    </r>
    <r>
      <rPr>
        <sz val="10"/>
        <color theme="1"/>
        <rFont val="Arial"/>
        <family val="2"/>
      </rPr>
      <t xml:space="preserve">
- Die verwendeten/eingebauten Materialien wurden dokumentiert, es existieren die vorgeschriebenen Sicherheitsdatenblätter. (5 Punkte)
</t>
    </r>
    <r>
      <rPr>
        <b/>
        <sz val="10"/>
        <color theme="1"/>
        <rFont val="Arial"/>
        <family val="2"/>
      </rPr>
      <t>ODER</t>
    </r>
    <r>
      <rPr>
        <sz val="10"/>
        <color theme="1"/>
        <rFont val="Arial"/>
        <family val="2"/>
      </rPr>
      <t xml:space="preserve">
- Die verwendeten/eingebauten Materialien wurden umfassend dokumentiert. Es existieren die vorgeschriebenen Sicherheitsdatenblätter. Die Unterlagen werden als Teil der Gesamtausbaudokumentation dem Bauherrn übergeben. (15 Punkte)</t>
    </r>
  </si>
  <si>
    <t>PRO2.4</t>
  </si>
  <si>
    <t>Nutzerkommunikation</t>
  </si>
  <si>
    <r>
      <rPr>
        <b/>
        <sz val="10"/>
        <color theme="1"/>
        <rFont val="Arial"/>
        <family val="2"/>
      </rPr>
      <t>Nachhaltigkeitsleitfaden</t>
    </r>
    <r>
      <rPr>
        <sz val="10"/>
        <color theme="1"/>
        <rFont val="Arial"/>
        <family val="2"/>
      </rPr>
      <t xml:space="preserve">
Nachhaltigkeitsleitfaden für den Nutzer liegt vor (35 Punkte)</t>
    </r>
  </si>
  <si>
    <r>
      <rPr>
        <b/>
        <sz val="10"/>
        <color theme="1"/>
        <rFont val="Arial"/>
        <family val="2"/>
      </rPr>
      <t>Informationssystem zur Nachhaltigkeit</t>
    </r>
    <r>
      <rPr>
        <sz val="10"/>
        <color theme="1"/>
        <rFont val="Arial"/>
        <family val="2"/>
      </rPr>
      <t xml:space="preserve">
Umsetzung eines Informationssystems zur Nachhaltigkeit des Innenraums
- Ein Konzept inklusive Umsetzungsplanung liegt vor (15 Punkte)
</t>
    </r>
    <r>
      <rPr>
        <b/>
        <sz val="10"/>
        <color theme="1"/>
        <rFont val="Arial"/>
        <family val="2"/>
      </rPr>
      <t>ODER</t>
    </r>
    <r>
      <rPr>
        <sz val="10"/>
        <color theme="1"/>
        <rFont val="Arial"/>
        <family val="2"/>
      </rPr>
      <t xml:space="preserve">
- Informationssystem zur Nachhaltigkeit des Innenraums wurde installiert (30 Punkte)</t>
    </r>
  </si>
  <si>
    <r>
      <rPr>
        <b/>
        <sz val="10"/>
        <color theme="1"/>
        <rFont val="Arial"/>
        <family val="2"/>
      </rPr>
      <t>Technisches Nutzerhandbuch</t>
    </r>
    <r>
      <rPr>
        <sz val="10"/>
        <color theme="1"/>
        <rFont val="Arial"/>
        <family val="2"/>
      </rPr>
      <t xml:space="preserve">
Technisches Nutzerhandbuch liegt vor (35 Punkte)</t>
    </r>
  </si>
  <si>
    <t>prüfe max. erlaubte Punkte</t>
  </si>
  <si>
    <t>Kriterienpunke
SUMME ohne Bonus</t>
  </si>
  <si>
    <t>SUMME
Bonuspunkte</t>
  </si>
  <si>
    <t>Technische Qualität (TEC)</t>
  </si>
  <si>
    <t>Ökologische Qualität (ENV)</t>
  </si>
  <si>
    <t>Ökonomische Qualität (ECO)</t>
  </si>
  <si>
    <t>Soziokulturelle und Funktionale Qualität (SOC)</t>
  </si>
  <si>
    <t>Prozessqualität (PRO)</t>
  </si>
  <si>
    <t>Gesamterfüllungsgrad des Projekts</t>
  </si>
  <si>
    <t>x</t>
  </si>
  <si>
    <t>Ja</t>
  </si>
  <si>
    <t>Medaille des Projekts</t>
  </si>
  <si>
    <t>Gewichtungstabelle Nutzungsprofil "Innenräume"</t>
  </si>
  <si>
    <t>Nutzungsprofil</t>
  </si>
  <si>
    <t>Vertragsnummer</t>
  </si>
  <si>
    <t>Bauvorhaben</t>
  </si>
  <si>
    <t>Antragsteller</t>
  </si>
  <si>
    <t>Datum</t>
  </si>
  <si>
    <t>Innenräume, Büro und Verwaltung, Version 2018 (NIR-BV18)</t>
  </si>
  <si>
    <t>Innenräume, Shopping, Version 2018 (NIR-S18)</t>
  </si>
  <si>
    <t>Innenräume, Hotel, Version 2018 (NIR-H18)</t>
  </si>
  <si>
    <t>Innenräume, Gastronomie, Version 2018 (NIR-G18)</t>
  </si>
  <si>
    <t>Hauptkriteriengruppe</t>
  </si>
  <si>
    <t>Ökologische Qualität</t>
  </si>
  <si>
    <t>Ökonomische Qualität</t>
  </si>
  <si>
    <t>Soziokulturelle und Funktionale Qualität</t>
  </si>
  <si>
    <t>Technische Qualität</t>
  </si>
  <si>
    <t>Prozessqualität</t>
  </si>
  <si>
    <t>Gesamterfüllungsgrad</t>
  </si>
  <si>
    <t>Nebenanforderungen</t>
  </si>
  <si>
    <t>Medaille</t>
  </si>
  <si>
    <t>Anteil an Gesamt-erfüllungsgrad</t>
  </si>
  <si>
    <t>Erfüllunsgrad</t>
  </si>
  <si>
    <t>Beitrag der Boni zum Gesamterfüllungsgrad</t>
  </si>
  <si>
    <t>Circular Economy Bonus</t>
  </si>
  <si>
    <t>Agenda 2030 Bonus</t>
  </si>
  <si>
    <t>DGNB Nebenanforderungen</t>
  </si>
  <si>
    <t>Nebenanforderung Hauptkriteriengruppe*</t>
  </si>
  <si>
    <t>Gesamtbewertung</t>
  </si>
  <si>
    <t>≥ 80%</t>
  </si>
  <si>
    <t>65% bis &lt; 80%</t>
  </si>
  <si>
    <t>50% bis &lt; 65%</t>
  </si>
  <si>
    <t>≥ 65%</t>
  </si>
  <si>
    <t>≥ 50%</t>
  </si>
  <si>
    <t>≥ 35%</t>
  </si>
  <si>
    <t>PLATIN</t>
  </si>
  <si>
    <t>GOLD</t>
  </si>
  <si>
    <t>SILBER</t>
  </si>
  <si>
    <t>Vorzertifizierung</t>
  </si>
  <si>
    <t>Zertifizierung</t>
  </si>
  <si>
    <t>Name</t>
  </si>
  <si>
    <t>Unterschrift / Stempel</t>
  </si>
  <si>
    <t>Beitrag Boni zur Gesamterfüllung</t>
  </si>
  <si>
    <t>Circular Economy</t>
  </si>
  <si>
    <t>Agenda 2030</t>
  </si>
  <si>
    <t>Büro</t>
  </si>
  <si>
    <t>Shopping</t>
  </si>
  <si>
    <t>Hotel</t>
  </si>
  <si>
    <t>Gastro</t>
  </si>
  <si>
    <t>Bonuspunkte</t>
  </si>
  <si>
    <t>Gesamtpunkte</t>
  </si>
  <si>
    <t>© DGNB 2018</t>
  </si>
  <si>
    <t xml:space="preserve">Verantwortungsbewusste Ressourcengewinnung
</t>
  </si>
  <si>
    <t>3.</t>
  </si>
  <si>
    <r>
      <t xml:space="preserve">Tragen Sie hier bitte die errechneten Punkte aus dem ENV1.3-Excel-Tool ein. (100 Punkte)
</t>
    </r>
    <r>
      <rPr>
        <b/>
        <sz val="10"/>
        <color rgb="FF00ACE9"/>
        <rFont val="Arial"/>
        <family val="2"/>
      </rPr>
      <t>INNOVATIONSRAUM</t>
    </r>
    <r>
      <rPr>
        <sz val="10"/>
        <color theme="1"/>
        <rFont val="Arial"/>
        <family val="2"/>
      </rPr>
      <t xml:space="preserve">
Erläuterung: Sofern nachhaltig gewonnene Rohstoffe oder Sekundärrohstoffe nicht entsprechend dem Kriterium abgebildet werden können und ein Nachweis besteht, dass alle definierten Ziele erreicht werden, können diese gemäß der Bewertungslogik der Indikatoren 1.2.1 – 1.3.2, 2.1.1 – 2.2.2 und 3.1 – 3.2 alternativ in Abstimmung mit der DGNB angerechnet werden.</t>
    </r>
  </si>
  <si>
    <t>1. + 2.
zu 1. + 2.</t>
  </si>
  <si>
    <r>
      <rPr>
        <b/>
        <sz val="10"/>
        <color theme="1"/>
        <rFont val="Arial"/>
        <family val="2"/>
      </rPr>
      <t>Verwendung von regional gewonnenen Werkstoffen</t>
    </r>
    <r>
      <rPr>
        <sz val="10"/>
        <color theme="1"/>
        <rFont val="Arial"/>
        <family val="2"/>
      </rPr>
      <t xml:space="preserve">
Holz, Naturstein oder ein anderer mengenbezogen relevanter Werkstoff, der dauerhaft im Innenausbau eingebaut bzw. zur Produktion der Möbel genutzt wird, wurde zu 10 % oder bis mindestens 80% in einem Radius von maximal insgesamt 500 km um die Baustelle produziert und um den herstellenden Betrieb geschlagen / gewonnen.
Verwendung von regional gewonnenen Werkstoffen im Ausbau (max. 5 Punkte)
</t>
    </r>
    <r>
      <rPr>
        <b/>
        <sz val="10"/>
        <color theme="1"/>
        <rFont val="Arial"/>
        <family val="2"/>
      </rPr>
      <t>ZUSÄTZLICH</t>
    </r>
    <r>
      <rPr>
        <sz val="10"/>
        <color theme="1"/>
        <rFont val="Arial"/>
        <family val="2"/>
      </rPr>
      <t xml:space="preserve">
Verwendung von regional gewonnenen Werkstoffen bei der Möbelherstellung (max. 5 Punkte)</t>
    </r>
  </si>
  <si>
    <r>
      <rPr>
        <b/>
        <sz val="10"/>
        <color theme="1"/>
        <rFont val="Arial"/>
        <family val="2"/>
      </rPr>
      <t>Lebenszykluskostenberechnung</t>
    </r>
    <r>
      <rPr>
        <sz val="10"/>
        <color theme="1"/>
        <rFont val="Arial"/>
        <family val="2"/>
      </rPr>
      <t xml:space="preserve">
Es wurde eine partielle Lebenszykluskostenberechnung durchgeführt (27 Punkte)
</t>
    </r>
    <r>
      <rPr>
        <b/>
        <sz val="10"/>
        <color theme="1"/>
        <rFont val="Arial"/>
        <family val="2"/>
      </rPr>
      <t>ODER</t>
    </r>
    <r>
      <rPr>
        <sz val="10"/>
        <color theme="1"/>
        <rFont val="Arial"/>
        <family val="2"/>
      </rPr>
      <t xml:space="preserve">
Es wurde eine Lebenszykluskostenberechnung für den vollständigen Innenausbau inkl. Ausstattung und Möblierung durchgeführt (55 Punkte)
</t>
    </r>
    <r>
      <rPr>
        <b/>
        <sz val="10"/>
        <color theme="1"/>
        <rFont val="Arial"/>
        <family val="2"/>
      </rPr>
      <t>ZUSÄTZLICH</t>
    </r>
    <r>
      <rPr>
        <sz val="10"/>
        <color theme="1"/>
        <rFont val="Arial"/>
        <family val="2"/>
      </rPr>
      <t xml:space="preserve">
Die Lebenszykluskosten wurden nachweislich besonders über den Einsatz bereits gebrauchter oder nutzungsdauerangepasster Bauteile oder Möbel optimiert. Gegenüber einer Standardlösung (neue standardmäßig eingesetzte Bauteile / Möbel) ist ein wesentlicher Kostenvorteil über die Lebenszykluskostenberechnung nachweisbar. (13 Punkte)
</t>
    </r>
    <r>
      <rPr>
        <b/>
        <sz val="10"/>
        <color theme="1"/>
        <rFont val="Arial"/>
        <family val="2"/>
      </rPr>
      <t>ZUSÄTZLICH</t>
    </r>
    <r>
      <rPr>
        <sz val="10"/>
        <color theme="1"/>
        <rFont val="Arial"/>
        <family val="2"/>
      </rPr>
      <t xml:space="preserve">
Die Lebenszykluskosten wurden inklusive Energiebedarf berechnet. Insbesondere wurden die Energieverbraucher der Nutzerausstattung in der Berechnung betrachtet. Die Ergebnisse werden für den Betrieb adäquat aufbereitet. (4,5 Punkte)
ZUSÄTZLICH
Es wurde ein Kostenbenchmark (intern oder aus öffentlich zugänglicher Quelle) genutzt. Dieser und dessen Grundlagen wird der DGNB zur Verfügung gestellt. (4,5 Punkte)</t>
    </r>
  </si>
  <si>
    <r>
      <rPr>
        <b/>
        <sz val="10"/>
        <color theme="1"/>
        <rFont val="Arial"/>
        <family val="2"/>
      </rPr>
      <t>Lebenszykluskostenberechnung Varianten</t>
    </r>
    <r>
      <rPr>
        <sz val="10"/>
        <color theme="1"/>
        <rFont val="Arial"/>
        <family val="2"/>
      </rPr>
      <t xml:space="preserve">
Für ein Bauteil, technische Anlage, Möbel oder Ausstattungsgegenstand wurde eine Lebenszykluskosten-Variantenrechnungen für mindestens zwei Planungsalternativen planungsbegleitend berechnet. Die Ergebnisse wurden nachweislich bei der Entscheidungsfindung berücksichtigt und dokumentiert. (3 Punkte)
</t>
    </r>
    <r>
      <rPr>
        <b/>
        <sz val="10"/>
        <color theme="1"/>
        <rFont val="Arial"/>
        <family val="2"/>
      </rPr>
      <t>ODER</t>
    </r>
    <r>
      <rPr>
        <sz val="10"/>
        <color theme="1"/>
        <rFont val="Arial"/>
        <family val="2"/>
      </rPr>
      <t xml:space="preserve">
Für mindestens zwei Bauteile, technische Anlagen, Möbel oder Ausstattungsgegenstände wurden Lebenszykluskosten-Variantenrechnungen für mindestens zwei Planungsalternativen planungsbegleitend berechnet. Die Ergebnisse wurden nachweislich  bei der Entscheidungsfindung berücksichtigt und dokumentiert. (8 Punkte)
</t>
    </r>
    <r>
      <rPr>
        <b/>
        <sz val="10"/>
        <color theme="1"/>
        <rFont val="Arial"/>
        <family val="2"/>
      </rPr>
      <t>ODER</t>
    </r>
    <r>
      <rPr>
        <sz val="10"/>
        <color theme="1"/>
        <rFont val="Arial"/>
        <family val="2"/>
      </rPr>
      <t xml:space="preserve">
Für mindestens drei Bauteile, technische Anlagen, Möbel oder Ausstattungsgegenstände wurden Lebenszykluskosten-Variantenrechnungen für mindestens zwei Planungsalternativen planungsbegleitend berechnet. Die Ergebnisse wurden nachweislich  bei der Entscheidungsfindung berücksichtigt und dokumentiert. (13 Punkte)</t>
    </r>
  </si>
  <si>
    <r>
      <rPr>
        <b/>
        <sz val="10"/>
        <color theme="1"/>
        <rFont val="Arial"/>
        <family val="2"/>
      </rPr>
      <t>Zusätzlich für Shopping: Kühltheken (variabel):</t>
    </r>
    <r>
      <rPr>
        <sz val="10"/>
        <color theme="1"/>
        <rFont val="Arial"/>
        <family val="2"/>
      </rPr>
      <t xml:space="preserve">
≤ 3.000 kWh/lfm. (1 Punkt)
≤ 1.200 kWh/lfm. (10 Punkte)
</t>
    </r>
    <r>
      <rPr>
        <b/>
        <sz val="10"/>
        <color rgb="FFFF0000"/>
        <rFont val="Arial"/>
        <family val="2"/>
      </rPr>
      <t>(soll dieser Indikator als „nicht relevant“ betrachtet werden, bitte "X" eintragen)</t>
    </r>
  </si>
  <si>
    <r>
      <rPr>
        <b/>
        <sz val="10"/>
        <color theme="1"/>
        <rFont val="Arial"/>
        <family val="2"/>
      </rPr>
      <t>Lüftungsrate
2.1.1. Bewertung der Lüftungsrate bei mechanischer Belüftung</t>
    </r>
    <r>
      <rPr>
        <sz val="10"/>
        <color theme="1"/>
        <rFont val="Arial"/>
        <family val="2"/>
      </rPr>
      <t xml:space="preserve">
- Kategorie IV (0 Punkte)
</t>
    </r>
    <r>
      <rPr>
        <b/>
        <sz val="10"/>
        <color theme="1"/>
        <rFont val="Arial"/>
        <family val="2"/>
      </rPr>
      <t xml:space="preserve">ODER
</t>
    </r>
    <r>
      <rPr>
        <sz val="10"/>
        <color theme="1"/>
        <rFont val="Arial"/>
        <family val="2"/>
      </rPr>
      <t>- Kategorie III (20 Punkte)</t>
    </r>
    <r>
      <rPr>
        <b/>
        <sz val="10"/>
        <color theme="1"/>
        <rFont val="Arial"/>
        <family val="2"/>
      </rPr>
      <t xml:space="preserve">
ODER
</t>
    </r>
    <r>
      <rPr>
        <sz val="10"/>
        <color theme="1"/>
        <rFont val="Arial"/>
        <family val="2"/>
      </rPr>
      <t>- Kategorie I und II (40 Punkte)</t>
    </r>
    <r>
      <rPr>
        <sz val="10"/>
        <color theme="1"/>
        <rFont val="Arial"/>
        <family val="2"/>
      </rPr>
      <t xml:space="preserve">
(Details siehe Kriterium)
</t>
    </r>
    <r>
      <rPr>
        <b/>
        <sz val="10"/>
        <color rgb="FF00ACE9"/>
        <rFont val="Arial"/>
        <family val="2"/>
      </rPr>
      <t>INNOVATIONSRAUM</t>
    </r>
    <r>
      <rPr>
        <sz val="10"/>
        <color theme="1"/>
        <rFont val="Arial"/>
        <family val="2"/>
      </rPr>
      <t xml:space="preserve">
Erläuterung: Wird die Innenraumluftqualität durch alternative, innovative Lösungen nachweislich verbessert, können Punkte entsprechend anerkannt werden</t>
    </r>
  </si>
  <si>
    <t>2.1
zu 2.1</t>
  </si>
  <si>
    <t>1.</t>
  </si>
  <si>
    <r>
      <rPr>
        <b/>
        <sz val="10"/>
        <color theme="1"/>
        <rFont val="Arial"/>
        <family val="2"/>
      </rPr>
      <t>Sichtverbindungen Büroräume (variabel)</t>
    </r>
    <r>
      <rPr>
        <sz val="10"/>
        <color theme="1"/>
        <rFont val="Arial"/>
        <family val="2"/>
      </rPr>
      <t xml:space="preserve">
Direkter Sichtkontakt von allen Büroräumen nach außen. Blendschutz = Klasse 2 (2,5 Punkte)
</t>
    </r>
    <r>
      <rPr>
        <b/>
        <sz val="10"/>
        <color theme="1"/>
        <rFont val="Arial"/>
        <family val="2"/>
      </rPr>
      <t>ZUSÄTZLICH</t>
    </r>
    <r>
      <rPr>
        <sz val="10"/>
        <color theme="1"/>
        <rFont val="Arial"/>
        <family val="2"/>
      </rPr>
      <t xml:space="preserve">
Die Einrichtung fensternaher Arbeitsplätze wurde umgesetzt. (2,5 Punkte)
</t>
    </r>
    <r>
      <rPr>
        <b/>
        <sz val="10"/>
        <color rgb="FFFF0000"/>
        <rFont val="Arial"/>
        <family val="2"/>
      </rPr>
      <t>(soll dieser Indikator als „nicht relevant“ betrachtet werden, bitte "X" eintragen)</t>
    </r>
  </si>
  <si>
    <r>
      <rPr>
        <b/>
        <sz val="10"/>
        <color theme="1"/>
        <rFont val="Arial"/>
        <family val="2"/>
      </rPr>
      <t>Sichtverbindungen Pausen- und Sozialräume (variabel)</t>
    </r>
    <r>
      <rPr>
        <sz val="10"/>
        <color theme="1"/>
        <rFont val="Arial"/>
        <family val="2"/>
      </rPr>
      <t xml:space="preserve">
Direkter Sichtkontakt von mindestens 80 % aller Pausen- und Sozialräumen nach außen (5 Punkte)
</t>
    </r>
    <r>
      <rPr>
        <b/>
        <sz val="10"/>
        <color rgb="FFFF0000"/>
        <rFont val="Arial"/>
        <family val="2"/>
      </rPr>
      <t>(soll dieser Indikator als „nicht relevant“ betrachtet werden, bitte "X" eintragen)</t>
    </r>
  </si>
  <si>
    <r>
      <rPr>
        <b/>
        <sz val="10"/>
        <color theme="1"/>
        <rFont val="Arial"/>
        <family val="2"/>
      </rPr>
      <t>Tageslichtverfügbarkeit
Transluzenter Anteil an Fassadenflächen (variabel)</t>
    </r>
    <r>
      <rPr>
        <sz val="10"/>
        <color theme="1"/>
        <rFont val="Arial"/>
        <family val="2"/>
      </rPr>
      <t xml:space="preserve">
 0 % bis 50 % der Fassadenfläche/Dachflächen an der Gesamtnettoverkaufsfläche der Shopfläche sind transluzent (Fenster/Oberlichter) und versorgen die Fläche mit Tageslicht. (max. 15 Punkte)
</t>
    </r>
    <r>
      <rPr>
        <b/>
        <sz val="10"/>
        <color rgb="FFFF0000"/>
        <rFont val="Arial"/>
        <family val="2"/>
      </rPr>
      <t>(soll dieser Indikator als „nicht relevant“ betrachtet werden, bitte "X" eintragen)</t>
    </r>
  </si>
  <si>
    <r>
      <rPr>
        <b/>
        <sz val="10"/>
        <color theme="1"/>
        <rFont val="Arial"/>
        <family val="2"/>
      </rPr>
      <t>Anpassungen des Kunstlichts</t>
    </r>
    <r>
      <rPr>
        <sz val="10"/>
        <color theme="1"/>
        <rFont val="Arial"/>
        <family val="2"/>
      </rPr>
      <t xml:space="preserve">
Es wurden Maßnahmen umgesetzt, die das Wohlbefinden und die Leistungsfähigkeiten der Mitarbeiter unterstützen, wie z.B. eine Anpassung der Lichtfarbe an die Tages- und Jahreszeit. (10 Punkte)</t>
    </r>
  </si>
  <si>
    <r>
      <rPr>
        <b/>
        <sz val="10"/>
        <color theme="1"/>
        <rFont val="Arial"/>
        <family val="2"/>
      </rPr>
      <t>Versorgungs- und Freizeitangebote</t>
    </r>
    <r>
      <rPr>
        <sz val="10"/>
        <color theme="1"/>
        <rFont val="Arial"/>
        <family val="2"/>
      </rPr>
      <t xml:space="preserve">
Zusatzangebote sind auf der (Miet-)Fläche zur Nutzung durch den Kunden / Gäste vorhanden:
- 2 Merkmale (10 Punkte)
- 3 Merkmale (15 Punkte)
- 4 oder mehr Merkmale (20 Punkte)
(Details siehe Kriterium)
</t>
    </r>
    <r>
      <rPr>
        <b/>
        <sz val="10"/>
        <color rgb="FF00ACE9"/>
        <rFont val="Arial"/>
        <family val="2"/>
      </rPr>
      <t xml:space="preserve">INNOVATIONSRAUM  </t>
    </r>
    <r>
      <rPr>
        <sz val="10"/>
        <color theme="1"/>
        <rFont val="Arial"/>
        <family val="2"/>
      </rPr>
      <t xml:space="preserve">
Erläuterung: Alternative Merkmale sind bei Nachweis der Förderung der Versorgung / Freizeit projektspezifisch erweiterbar und können in Indikator 1.2 angerechnet werden. Eine Beeinträchtigung (Geräusche, Gerüche, Bewegung, …) anderer Nutzer sollen durch die Angebote nicht entstehen.</t>
    </r>
  </si>
  <si>
    <r>
      <rPr>
        <b/>
        <sz val="10"/>
        <color theme="1"/>
        <rFont val="Arial"/>
        <family val="2"/>
      </rPr>
      <t>Familienfreundlichkeit</t>
    </r>
    <r>
      <rPr>
        <sz val="10"/>
        <color theme="1"/>
        <rFont val="Arial"/>
        <family val="2"/>
      </rPr>
      <t xml:space="preserve">
Angebote zur Förderung der Familienfreundlichkeit sind auf der (Miet-)Fläche zur Nutzung zumindest für Mitarbeiter, im Bereich Shopping auch für Kunden vorhanden:
- 2 Merkmale (10 Punkte)
- 3 Merkmale (15 Punkte)
- 4 oder mehr Merklmale (20 Punkte)
(Details siehe Kriterium)
</t>
    </r>
    <r>
      <rPr>
        <b/>
        <sz val="10"/>
        <color rgb="FF00ACE9"/>
        <rFont val="Arial"/>
        <family val="2"/>
      </rPr>
      <t xml:space="preserve">INNOVATIONSRAUM  </t>
    </r>
    <r>
      <rPr>
        <sz val="10"/>
        <color theme="1"/>
        <rFont val="Arial"/>
        <family val="2"/>
      </rPr>
      <t xml:space="preserve">
Erläuterung: Alternative Merkmale sind bei Nachweis der Förderung der Familienfreundlichkeit projektspezifisch erweiterbar und können in Indikator 1.3 angerechnet werden. Eine Beeinträchtigung (Geräusche, Gerüche, Bewegung, …) anderer Nutzer sollen durch die Angebote nicht entstehen.</t>
    </r>
  </si>
  <si>
    <r>
      <rPr>
        <b/>
        <sz val="10"/>
        <color theme="1"/>
        <rFont val="Arial"/>
        <family val="2"/>
      </rPr>
      <t>Zukunftsorientierte Raumkonzepte</t>
    </r>
    <r>
      <rPr>
        <sz val="10"/>
        <color theme="1"/>
        <rFont val="Arial"/>
        <family val="2"/>
      </rPr>
      <t xml:space="preserve">
Es wurde ein Innenraumkonzept für innovative und zukunftsorientierte Einkaufswelten / Erlebniswelten / Wohnwelten / Hotel- oder Gastronomie-Welten erstellt, welches eine Vielfalt an unterschiedlichen Aufenthaltsqualitäten umsetzt und den sich zu erwartenden wandelnden Ansprüchen der Mitarbeiter, Kunden und des Geschäftsablaufes gerecht wird. (10 Punkte)</t>
    </r>
  </si>
  <si>
    <r>
      <t xml:space="preserve">Barrierefreiheit
</t>
    </r>
    <r>
      <rPr>
        <sz val="10"/>
        <color theme="1"/>
        <rFont val="Arial"/>
        <family val="2"/>
      </rPr>
      <t>(Details siehe Kriterium)</t>
    </r>
  </si>
  <si>
    <r>
      <rPr>
        <b/>
        <sz val="10"/>
        <color theme="1"/>
        <rFont val="Arial"/>
        <family val="2"/>
      </rPr>
      <t>Nachhaltigkeitsaspekte</t>
    </r>
    <r>
      <rPr>
        <sz val="10"/>
        <color theme="1"/>
        <rFont val="Arial"/>
        <family val="2"/>
      </rPr>
      <t xml:space="preserve">
- Die Immobilie, in der sich die zu zertifizierende Fläche befindet, wurde anhand der Checkliste PRO1.1 überprüft, jedoch konnte keine ausreichende Anzahl an Fragen positiv beantwortet werden. (4 Punkte)
</t>
    </r>
    <r>
      <rPr>
        <b/>
        <sz val="10"/>
        <color theme="1"/>
        <rFont val="Arial"/>
        <family val="2"/>
      </rPr>
      <t>ODER</t>
    </r>
    <r>
      <rPr>
        <sz val="10"/>
        <color theme="1"/>
        <rFont val="Arial"/>
        <family val="2"/>
      </rPr>
      <t xml:space="preserve">
- Es wurden mindestens 16 der Fragen der Checkliste mit ja / positiv beantwortet. Alternativ wurde das Gebäude für seine Nachhaltigkeit (Neubau, Bestand oder Sanierung) ausgezeichnet. (DGNB Zertifikat Silber oder vergleichbar) (25 Punkte)
</t>
    </r>
    <r>
      <rPr>
        <b/>
        <sz val="10"/>
        <color theme="1"/>
        <rFont val="Arial"/>
        <family val="2"/>
      </rPr>
      <t>ODER</t>
    </r>
    <r>
      <rPr>
        <sz val="10"/>
        <color theme="1"/>
        <rFont val="Arial"/>
        <family val="2"/>
      </rPr>
      <t xml:space="preserve">
- Es wurden mindestens 16 der 24 der Fragen „Gute Eigenschaft“ (E) und mindestens 4 der 5 Fragen „Optimierte Eigenschaft“ (O) der Checkliste mit ja / positiv beantwortet. Alternativ wurde das Gebäude für seine Nachhaltigkeit (Neubau, Bestand oder Sanierung) ausgezeichnet. ( DGNB  Zertifikat Gold / Platin oder vergleichbar) (50 Punkte)</t>
    </r>
  </si>
  <si>
    <r>
      <rPr>
        <b/>
        <sz val="10"/>
        <color theme="1"/>
        <rFont val="Arial"/>
        <family val="2"/>
      </rPr>
      <t>Pflichtenheft</t>
    </r>
    <r>
      <rPr>
        <sz val="10"/>
        <color theme="1"/>
        <rFont val="Arial"/>
        <family val="2"/>
      </rPr>
      <t xml:space="preserve">
- Es wurde ein Pflichtenheft mit detaillierten Anforderungen an die Nachhaltigkeit des Innenausbaus der zu bewertenden Gebäudefläche erarbeitet. Hierbei wurden ökologische, ökonomische, soziokulturelle und funktionale Aspekte ebenso berücksichtigt wie technische Aspekte und der Planungs- und Bauprozess (25 Punkte)
</t>
    </r>
    <r>
      <rPr>
        <b/>
        <sz val="10"/>
        <color theme="1"/>
        <rFont val="Arial"/>
        <family val="2"/>
      </rPr>
      <t>ODER</t>
    </r>
    <r>
      <rPr>
        <sz val="10"/>
        <color theme="1"/>
        <rFont val="Arial"/>
        <family val="2"/>
      </rPr>
      <t xml:space="preserve">
- Es wurde ein Pflichtenheft mit detaillierten Anforderungen an die Nachhaltigkeit des Innenausbaus der zu bewertenden Gebäudefläche erarbeitet. Hierbei wurden ökologische, ökonomische, soziokulturelle und funktionale Aspekte ebenso berücksichtigt wie technische Aspekte und der Planungs- und Bauprozess. Zusätzlich wurden im Pflichtenheft Verantwortlichkeiten definiert sowie Hinweise auf die zur Umsetzung wesentlichen Planungsphasen gegeben. (50 Punkte)</t>
    </r>
  </si>
  <si>
    <t>Ich versichere, dass die oben gemachten Angaben der bisherigen Planung entsprechen.</t>
  </si>
  <si>
    <t>Ich versichere, dass alle eingetragenen Bewertungen auf Plausibilität überprüft wurden und gemäß den DGNB Anforderungen vorgenommen wurden.</t>
  </si>
  <si>
    <r>
      <rPr>
        <b/>
        <sz val="10"/>
        <color theme="1"/>
        <rFont val="Arial"/>
        <family val="2"/>
      </rPr>
      <t>Sichtverbindung nach außen</t>
    </r>
    <r>
      <rPr>
        <sz val="10"/>
        <color theme="1"/>
        <rFont val="Arial"/>
        <family val="2"/>
      </rPr>
      <t xml:space="preserve">
Mindestanforderung: Einhaltung der Arbeitsstättenverordnung. Ansonsten kann Indikator 2 nicht bewertet werden. 
Ja = Mindestanforderung eingehalten
Nein = Mindestanforderung nicht eingehalten</t>
    </r>
  </si>
  <si>
    <t>* = gilt für alle Qualitäten außer "Ökonomische Qualität" (in NIR-S, NIR-H und NIR-G) und "Technische Qualität" (in NIR-BV, NIR-S und NIR-G)</t>
  </si>
  <si>
    <r>
      <rPr>
        <b/>
        <sz val="10"/>
        <color theme="1"/>
        <rFont val="Arial"/>
        <family val="2"/>
      </rPr>
      <t>Einzelbüros und Mehrpersonenbüros bis zu 40 m² (variabel)
Einhaltung der Anforderungen an die Nachhallzeiten</t>
    </r>
    <r>
      <rPr>
        <sz val="10"/>
        <color theme="1"/>
        <rFont val="Arial"/>
        <family val="2"/>
      </rPr>
      <t xml:space="preserve">
Einhaltung der Raumakustikklasse C nach VDI 2569: 2016-02 (Entwurf) (5 Punkte)
</t>
    </r>
    <r>
      <rPr>
        <b/>
        <sz val="10"/>
        <color theme="1"/>
        <rFont val="Arial"/>
        <family val="2"/>
      </rPr>
      <t>ODER</t>
    </r>
    <r>
      <rPr>
        <sz val="10"/>
        <color theme="1"/>
        <rFont val="Arial"/>
        <family val="2"/>
      </rPr>
      <t xml:space="preserve">
Einhaltung der Raumakustikklasse B nach VDI 2569: 2016-02 (Entwurf). Alternativ: Nachweis nach DIN 18041:2016-03 Raumgruppe B: vgl. Indikator 5 (7,5 Punkte)
</t>
    </r>
    <r>
      <rPr>
        <b/>
        <sz val="10"/>
        <color theme="1"/>
        <rFont val="Arial"/>
        <family val="2"/>
      </rPr>
      <t>ODER</t>
    </r>
    <r>
      <rPr>
        <sz val="10"/>
        <color theme="1"/>
        <rFont val="Arial"/>
        <family val="2"/>
      </rPr>
      <t xml:space="preserve">
Einhaltung der Raumakustikklasse A nach VDI 2569: 2016-02 (Entwurf) (10 Punkte)
</t>
    </r>
    <r>
      <rPr>
        <b/>
        <sz val="10"/>
        <color rgb="FFFF0000"/>
        <rFont val="Arial"/>
        <family val="2"/>
      </rPr>
      <t>(soll dieser Indikator als „nicht relevant“ betrachtet werden, bitte "X" eintragen)</t>
    </r>
  </si>
  <si>
    <r>
      <rPr>
        <b/>
        <sz val="10"/>
        <color theme="1"/>
        <rFont val="Arial"/>
        <family val="2"/>
      </rPr>
      <t>Mehrpersonenbüros größer 40 m² (variabel)
Einhaltung der Anforderungen an die Nachhallzeiten</t>
    </r>
    <r>
      <rPr>
        <sz val="10"/>
        <color theme="1"/>
        <rFont val="Arial"/>
        <family val="2"/>
      </rPr>
      <t xml:space="preserve">
Einhaltung der Raumakustikklasse C nach VDI 2569: 2016-02 (Entwurf) 2569
Alternativ: Nachweis nach DIN 18041:2016-03 Raumgruppe B: vgl. Indikator 5 (5 Punkte)
</t>
    </r>
    <r>
      <rPr>
        <b/>
        <sz val="10"/>
        <color theme="1"/>
        <rFont val="Arial"/>
        <family val="2"/>
      </rPr>
      <t>ODER</t>
    </r>
    <r>
      <rPr>
        <sz val="10"/>
        <color theme="1"/>
        <rFont val="Arial"/>
        <family val="2"/>
      </rPr>
      <t xml:space="preserve">
Einhaltung der Raumakustikklasse B nach VDI 2569: 2016-02 (Entwurf) (7,5 Punkte)
</t>
    </r>
    <r>
      <rPr>
        <b/>
        <sz val="10"/>
        <color theme="1"/>
        <rFont val="Arial"/>
        <family val="2"/>
      </rPr>
      <t>ODER</t>
    </r>
    <r>
      <rPr>
        <sz val="10"/>
        <color theme="1"/>
        <rFont val="Arial"/>
        <family val="2"/>
      </rPr>
      <t xml:space="preserve">
Einhaltung der Raumakustikklasse A nach VDI 2569: 2016-02 (Entwurf) (10 Punkte)
</t>
    </r>
    <r>
      <rPr>
        <b/>
        <sz val="10"/>
        <color theme="1"/>
        <rFont val="Arial"/>
        <family val="2"/>
      </rPr>
      <t>Mögliche Zusatzpunkte</t>
    </r>
    <r>
      <rPr>
        <sz val="10"/>
        <color theme="1"/>
        <rFont val="Arial"/>
        <family val="2"/>
      </rPr>
      <t xml:space="preserve">
Berücksichtigung von Schallabsorptionsflächen an der Decke bei offenen Bürostrukturen bzw. an der Decke und den Raumteilern bei raumhohen Raumteilern:
- 30 % der mittleren äquivalenten Schallabsorptionsfläche an der Decke bzw. / und den raumhohen Raumteilern (5 Punkte)
- 70 % der mittleren äquivalenten Schallabsorptionsfläche an der Decke bzw. / und den raumhohen Raumteilern (10 Punkte)
</t>
    </r>
    <r>
      <rPr>
        <b/>
        <sz val="10"/>
        <color rgb="FFFF0000"/>
        <rFont val="Arial"/>
        <family val="2"/>
      </rPr>
      <t>(soll dieser Indikator als „nicht relevant“ betrachtet werden, bitte "X" eintragen)</t>
    </r>
  </si>
  <si>
    <r>
      <rPr>
        <b/>
        <sz val="10"/>
        <color theme="1"/>
        <rFont val="Arial"/>
        <family val="2"/>
      </rPr>
      <t>Räume nach DIN 18041:2016-03 (Raumgruppe A1 – A5) mit besonderen Anforderungen an die Sprachverständlichkeit (wie z. B. Besprechungsräume, Seminarräume, Unterrichtsräume) (variabel)</t>
    </r>
    <r>
      <rPr>
        <sz val="10"/>
        <color theme="1"/>
        <rFont val="Arial"/>
        <family val="2"/>
      </rPr>
      <t xml:space="preserve">
</t>
    </r>
    <r>
      <rPr>
        <b/>
        <sz val="10"/>
        <color theme="1"/>
        <rFont val="Arial"/>
        <family val="2"/>
      </rPr>
      <t>Einhaltung der Anforderungen an die Nachhallzeit T</t>
    </r>
    <r>
      <rPr>
        <b/>
        <vertAlign val="subscript"/>
        <sz val="10"/>
        <color theme="1"/>
        <rFont val="Arial"/>
        <family val="2"/>
      </rPr>
      <t>soll</t>
    </r>
    <r>
      <rPr>
        <sz val="10"/>
        <color theme="1"/>
        <rFont val="Arial"/>
        <family val="2"/>
      </rPr>
      <t xml:space="preserve">
Die Einhaltung aller Räume mit Anforderungen nach DIN 18041:2016-03 wurde nachgewiesen. (10 Punkte)
</t>
    </r>
    <r>
      <rPr>
        <b/>
        <sz val="10"/>
        <color theme="1"/>
        <rFont val="Arial"/>
        <family val="2"/>
      </rPr>
      <t>ZUSÄTZLICH
Einhaltung der Anforderungen an die Inklusion</t>
    </r>
    <r>
      <rPr>
        <sz val="10"/>
        <color theme="1"/>
        <rFont val="Arial"/>
        <family val="2"/>
      </rPr>
      <t xml:space="preserve">
Berücksichtigung der Inklusiven Nutzung nach DIN 18041:2016-03  (Unterricht / Kommunikation inklusiv / Sprache / Vortrag inklusiv) (10 Punkte)
</t>
    </r>
    <r>
      <rPr>
        <b/>
        <sz val="10"/>
        <color theme="1"/>
        <rFont val="Arial"/>
        <family val="2"/>
      </rPr>
      <t>Mögliche Zusatzpunkte</t>
    </r>
    <r>
      <rPr>
        <sz val="10"/>
        <color theme="1"/>
        <rFont val="Arial"/>
        <family val="2"/>
      </rPr>
      <t xml:space="preserve">
Durchführung einer detaillierten akustischen Simulation eines Großraumbüros in Anlehnung an DIN 3382 oder zur Bewertung weiterer raumakustischer Kenngrößen für Großraumbüros und Räume der Raumgruppe A ≥ 500 m³ (10 Punkte)
</t>
    </r>
    <r>
      <rPr>
        <b/>
        <sz val="10"/>
        <color rgb="FFFF0000"/>
        <rFont val="Arial"/>
        <family val="2"/>
      </rPr>
      <t>(soll dieser Indikator als „nicht relevant“ betrachtet werden, bitte "X" eintragen)</t>
    </r>
  </si>
  <si>
    <r>
      <rPr>
        <b/>
        <sz val="10"/>
        <color theme="1"/>
        <rFont val="Arial"/>
        <family val="2"/>
      </rPr>
      <t>Räume mit Empfehlungen nach DIN 18041:2016-03  (Nutzungsart B3 – B5) mit besonderen Anforderungen an die Lärmminderung und / oder den raumakustischen Komfort (wie z. B. Kantinen, Bibliotheken, Pausenräume) (variabel)</t>
    </r>
    <r>
      <rPr>
        <sz val="10"/>
        <color theme="1"/>
        <rFont val="Arial"/>
        <family val="2"/>
      </rPr>
      <t xml:space="preserve">
Einhaltung der Empfehlungen an das A/V Verhältnis im Frequenzbereich 250 – 2.000 Hz (40 Punkte)
</t>
    </r>
    <r>
      <rPr>
        <b/>
        <sz val="10"/>
        <color rgb="FFFF0000"/>
        <rFont val="Arial"/>
        <family val="2"/>
      </rPr>
      <t>(soll dieser Indikator als „nicht relevant“ betrachtet werden, bitte "X" eintragen)</t>
    </r>
  </si>
  <si>
    <r>
      <rPr>
        <b/>
        <sz val="10"/>
        <color rgb="FF00B050"/>
        <rFont val="Arial"/>
        <family val="2"/>
      </rPr>
      <t>AGENDA 2030 BONUS – STRESSREDUKTION, GESUNDHEIT UND WOHLBEFINDEN</t>
    </r>
    <r>
      <rPr>
        <sz val="10"/>
        <color theme="1"/>
        <rFont val="Arial"/>
        <family val="2"/>
      </rPr>
      <t xml:space="preserve">
Ziel des AGENDA 2030 BONUS ist die Reduktion der vorzeitigen Sterblichkeit und Förderung von Gesundheit und Wohlbefinden.
Lärmminderung: Die Indikatoren 2-5 erreichen mindestens den Referenzwert, wurden umgesetzt und durch Messungen bestätigt. Auf dieser Grundlage kann eine hohe akustische Qualität des Gebäudes und eine hohe akustische Behaglichkeit für den Gebäudenutzer erreicht werden. Dies minimiert den Lärm als gesundheitsschädigenden Faktor und unterstützt eine dauerhafte und langfristige Leistungsfähigkeit der Gebäudenutzer. (10 Punkte)
</t>
    </r>
  </si>
  <si>
    <r>
      <rPr>
        <b/>
        <sz val="10"/>
        <color theme="1"/>
        <rFont val="Arial"/>
        <family val="2"/>
      </rPr>
      <t>Sichtverbindungen Büroräume (variabel)</t>
    </r>
    <r>
      <rPr>
        <sz val="10"/>
        <color theme="1"/>
        <rFont val="Arial"/>
        <family val="2"/>
      </rPr>
      <t xml:space="preserve">
Direkter Sichtkontakt von allen Büroräumen nach außen. Blendschutz = Klasse 2 (5 Punkte)
</t>
    </r>
    <r>
      <rPr>
        <b/>
        <sz val="10"/>
        <color theme="1"/>
        <rFont val="Arial"/>
        <family val="2"/>
      </rPr>
      <t>ZUSÄTZLICH</t>
    </r>
    <r>
      <rPr>
        <sz val="10"/>
        <color theme="1"/>
        <rFont val="Arial"/>
        <family val="2"/>
      </rPr>
      <t xml:space="preserve">
Die Einrichtung fensternaher Arbeitsplätze wurde umgesetzt. (5 Punkte)
</t>
    </r>
    <r>
      <rPr>
        <b/>
        <sz val="10"/>
        <color rgb="FFFF0000"/>
        <rFont val="Arial"/>
        <family val="2"/>
      </rPr>
      <t>(soll dieser Indikator als „nicht relevant“ betrachtet werden, bitte "X" eintragen)</t>
    </r>
  </si>
  <si>
    <r>
      <rPr>
        <b/>
        <sz val="10"/>
        <color theme="1"/>
        <rFont val="Arial"/>
        <family val="2"/>
      </rPr>
      <t>Sichtverbindungen Flure (variabel)</t>
    </r>
    <r>
      <rPr>
        <sz val="10"/>
        <color theme="1"/>
        <rFont val="Arial"/>
        <family val="2"/>
      </rPr>
      <t xml:space="preserve">
Direkter Sichtkontakt nach außen auf den Erschließungsflächen der Hotelzimmer ist zu mindestens 80% gegeben. (10 Punkte)
</t>
    </r>
    <r>
      <rPr>
        <b/>
        <sz val="10"/>
        <color rgb="FFFF0000"/>
        <rFont val="Arial"/>
        <family val="2"/>
      </rPr>
      <t>(soll dieser Indikator als „nicht relevant“ betrachtet werden, bitte "X" eintragen)</t>
    </r>
  </si>
  <si>
    <r>
      <rPr>
        <b/>
        <sz val="10"/>
        <color theme="1"/>
        <rFont val="Arial"/>
        <family val="2"/>
      </rPr>
      <t>Blendfreiheit bei Tageslicht</t>
    </r>
    <r>
      <rPr>
        <sz val="10"/>
        <color theme="1"/>
        <rFont val="Arial"/>
        <family val="2"/>
      </rPr>
      <t xml:space="preserve">
- Blendschutzsystem vorhanden (ohne weiteren Nachweis der Qualität gemäß DIN 14501) (2,5 Punkte)
</t>
    </r>
    <r>
      <rPr>
        <b/>
        <sz val="10"/>
        <color theme="1"/>
        <rFont val="Arial"/>
        <family val="2"/>
      </rPr>
      <t>ODER</t>
    </r>
    <r>
      <rPr>
        <sz val="10"/>
        <color theme="1"/>
        <rFont val="Arial"/>
        <family val="2"/>
      </rPr>
      <t xml:space="preserve">
- Blendschutzsystem = Klasse 1 (3 Punkte)
</t>
    </r>
    <r>
      <rPr>
        <b/>
        <sz val="10"/>
        <color theme="1"/>
        <rFont val="Arial"/>
        <family val="2"/>
      </rPr>
      <t>ODER</t>
    </r>
    <r>
      <rPr>
        <sz val="10"/>
        <color theme="1"/>
        <rFont val="Arial"/>
        <family val="2"/>
      </rPr>
      <t xml:space="preserve">
- Blendschutzsystem ≥ Klasse 2 (5 Punkte)
</t>
    </r>
    <r>
      <rPr>
        <b/>
        <sz val="10"/>
        <color rgb="FFFF0000"/>
        <rFont val="Arial"/>
        <family val="2"/>
      </rPr>
      <t>(soll dieser Indikator als „nicht relevant“ betrachtet werden, bitte "X" eintragen)</t>
    </r>
  </si>
  <si>
    <r>
      <rPr>
        <b/>
        <sz val="10"/>
        <color theme="1"/>
        <rFont val="Arial"/>
        <family val="2"/>
      </rPr>
      <t xml:space="preserve">Verdunklungsmöglichkeit in den Hotelzimmern
</t>
    </r>
    <r>
      <rPr>
        <sz val="10"/>
        <color theme="1"/>
        <rFont val="Arial"/>
        <family val="2"/>
      </rPr>
      <t xml:space="preserve">0 % bis 100 % der Fensterflächen in den Hotelzimmern sind durch eine einfache Handhabe durch den Gast abzudunkeln (max. 5 Punkte)
</t>
    </r>
    <r>
      <rPr>
        <b/>
        <sz val="10"/>
        <color rgb="FFFF0000"/>
        <rFont val="Arial"/>
        <family val="2"/>
      </rPr>
      <t>(soll dieser Indikator als „nicht relevant“ betrachtet werden, bitte "X" eintragen)</t>
    </r>
  </si>
  <si>
    <r>
      <rPr>
        <b/>
        <sz val="10"/>
        <color theme="1"/>
        <rFont val="Arial"/>
        <family val="2"/>
      </rPr>
      <t>Kunstlicht
Kunstlicht – Mindestanforderung</t>
    </r>
    <r>
      <rPr>
        <sz val="10"/>
        <color theme="1"/>
        <rFont val="Arial"/>
        <family val="2"/>
      </rPr>
      <t xml:space="preserve"> (35 Punkte)
Die Anforderungen gemäß DIN EN 12464-1 (5.3) entsprechend der Beleuchtungsanforderungen für Innenraumbereiche, Sehaufgaben und Tätigkeiten sind für die künstliche Beleuchtung eingehalten: 
- Ēm: Wartungswert der Beleuchtungsstärke
- Uo: Gleichmäßigkeit der Beleuchtungsstärke
- UGRL: Blendungsbegrenzung
- Ra: Farbwiedergabe</t>
    </r>
  </si>
  <si>
    <r>
      <rPr>
        <b/>
        <sz val="10"/>
        <color theme="1"/>
        <rFont val="Arial"/>
        <family val="2"/>
      </rPr>
      <t>Kunstlicht
Kunstlicht – Mindestanforderung</t>
    </r>
    <r>
      <rPr>
        <sz val="10"/>
        <color theme="1"/>
        <rFont val="Arial"/>
        <family val="2"/>
      </rPr>
      <t xml:space="preserve"> (30 Punkte)
Die Anforderungen gemäß DIN EN 12464-1 (5.3) entsprechend der Beleuchtungsanforderungen für Innenraumbereiche, Sehaufgaben und Tätigkeiten sind für die künstliche Beleuchtung eingehalten: 
- Ēm: Wartungswert der Beleuchtungsstärke
- Uo: Gleichmäßigkeit der Beleuchtungsstärke
- UGRL: Blendungsbegrenzung
- Ra: Farbwiedergabe</t>
    </r>
  </si>
  <si>
    <r>
      <rPr>
        <b/>
        <sz val="10"/>
        <color theme="1"/>
        <rFont val="Arial"/>
        <family val="2"/>
      </rPr>
      <t>Gemeinschaftsanlagen und Kommunikationszonen
Für Mitarbeiter</t>
    </r>
    <r>
      <rPr>
        <sz val="10"/>
        <color theme="1"/>
        <rFont val="Arial"/>
        <family val="2"/>
      </rPr>
      <t xml:space="preserve">
Angebote zur Förderung der Gemeinschaft und Kommunikation der Mitarbeiter untereinander sind vorhanden:
- 2 Merkmale (6 Punkte)
- 3 Merkmale (9 Punkte)
- 4 oder mehr Merkmale (12 Punkte)
(Details siehe Kriterium)
</t>
    </r>
    <r>
      <rPr>
        <b/>
        <sz val="10"/>
        <color theme="1"/>
        <rFont val="Arial"/>
        <family val="2"/>
      </rPr>
      <t xml:space="preserve">ZUSÄTZLICH
Für Kunden
</t>
    </r>
    <r>
      <rPr>
        <sz val="10"/>
        <color theme="1"/>
        <rFont val="Arial"/>
        <family val="2"/>
      </rPr>
      <t xml:space="preserve">Kommunikationszonen sind auf der (Miet-)Fläche für Kunden vorhanden:
- 2 Merkmale (5 Punkte)
- 3 oder mehr Merkmale (8 Punkte)
(Details siehe Kriterium
</t>
    </r>
    <r>
      <rPr>
        <b/>
        <sz val="10"/>
        <color rgb="FF00ACE9"/>
        <rFont val="Arial"/>
        <family val="2"/>
      </rPr>
      <t>INNOVATIONSRAUM</t>
    </r>
    <r>
      <rPr>
        <sz val="10"/>
        <color theme="1"/>
        <rFont val="Arial"/>
        <family val="2"/>
      </rPr>
      <t xml:space="preserve">
Erläuterung: Alternative Merkmale sind bei Nachweis der Förderung der Gemeinschaft projektspezifisch erweiterbar und können in Indikator 1.1 angerechnet werden. Eine Beeinträchtigung (Geräusche, Gerüche, Bewegung, …) anderer Nutzer sollen durch die Angebote nicht entstehen.</t>
    </r>
  </si>
  <si>
    <t>1.1
zu 1.1</t>
  </si>
  <si>
    <r>
      <rPr>
        <b/>
        <sz val="10"/>
        <color theme="1"/>
        <rFont val="Arial"/>
        <family val="2"/>
      </rPr>
      <t>Versorgungs- und Freizeitangebote</t>
    </r>
    <r>
      <rPr>
        <sz val="10"/>
        <color theme="1"/>
        <rFont val="Arial"/>
        <family val="2"/>
      </rPr>
      <t xml:space="preserve">
Zusatzangebote sind auf der (Miet-)Fläche zur Nutzung durch den Kunden / Gäste vorhanden:
- 4 Merkmale (5 Punkte)
- 5 Merkmale (7,5 Punkte)
- 6 oder mehr Merkmale (10 Punkte)
(Details siehe Kriterium)
</t>
    </r>
    <r>
      <rPr>
        <b/>
        <sz val="10"/>
        <color rgb="FF00ACE9"/>
        <rFont val="Arial"/>
        <family val="2"/>
      </rPr>
      <t xml:space="preserve">INNOVATIONSRAUM  </t>
    </r>
    <r>
      <rPr>
        <sz val="10"/>
        <color theme="1"/>
        <rFont val="Arial"/>
        <family val="2"/>
      </rPr>
      <t xml:space="preserve">
Erläuterung: Alternative Merkmale sind bei Nachweis der Förderung der Versorgung / Freizeit projektspezifisch erweiterbar und können in Indikator 1.2 angerechnet werden. Eine Beeinträchtigung (Geräusche, Gerüche, Bewegung, …) anderer Nutzer sollen durch die Angebote nicht entstehen.</t>
    </r>
  </si>
  <si>
    <r>
      <rPr>
        <b/>
        <sz val="10"/>
        <color theme="1"/>
        <rFont val="Arial"/>
        <family val="2"/>
      </rPr>
      <t>Familienfreundlichkeit</t>
    </r>
    <r>
      <rPr>
        <sz val="10"/>
        <color theme="1"/>
        <rFont val="Arial"/>
        <family val="2"/>
      </rPr>
      <t xml:space="preserve">
Angebote zur Förderung der Familienfreundlichkeit sind auf der (Miet-)Fläche zur Nutzung zumindest für Mitarbeiter, im Bereich Shopping auch für Kunden vorhanden:
- 2 Merkmale (8 Punkte)
- 3 Merkmale (12 Punkte)
- 4 oder mehr Merklmale (16 Punkte)
(Details siehe Kriterium)
</t>
    </r>
    <r>
      <rPr>
        <b/>
        <sz val="10"/>
        <color theme="1"/>
        <rFont val="Arial"/>
        <family val="2"/>
      </rPr>
      <t>ZUSÄTZLICH</t>
    </r>
    <r>
      <rPr>
        <sz val="10"/>
        <color theme="1"/>
        <rFont val="Arial"/>
        <family val="2"/>
      </rPr>
      <t xml:space="preserve"> 
Mind. 5 % der Zimmer sind familienfreundlich mit Wickeltisch, Kinderbett, Möglichkeit der Nahrungszubereitung und Verdunkelungsrollo ausgestattet. (Mindestens 3 Merkmale sollten umgesetzt sein) (4 Punkte)
</t>
    </r>
    <r>
      <rPr>
        <b/>
        <sz val="10"/>
        <color rgb="FF00ACE9"/>
        <rFont val="Arial"/>
        <family val="2"/>
      </rPr>
      <t xml:space="preserve">INNOVATIONSRAUM  </t>
    </r>
    <r>
      <rPr>
        <sz val="10"/>
        <color theme="1"/>
        <rFont val="Arial"/>
        <family val="2"/>
      </rPr>
      <t xml:space="preserve">
Erläuterung: Alternative Merkmale sind bei Nachweis der Förderung der Familienfreundlichkeit projektspezifisch erweiterbar und können in Indikator 1.3 angerechnet werden. Eine Beeinträchtigung (Geräusche, Gerüche, Bewegung, …) anderer Nutzer sollen durch die Angebote nicht entstehen.</t>
    </r>
  </si>
  <si>
    <r>
      <rPr>
        <b/>
        <sz val="10"/>
        <color theme="1"/>
        <rFont val="Arial"/>
        <family val="2"/>
      </rPr>
      <t>Einflussnahme des Nutzers</t>
    </r>
    <r>
      <rPr>
        <sz val="10"/>
        <color theme="1"/>
        <rFont val="Arial"/>
        <family val="2"/>
      </rPr>
      <t xml:space="preserve">
Die Hotel- bzw. Gästezimmer wurden so umgesetzt, dass der Gast möglichst selbstbestimmt die raumklimatischen Bedingungen seinen Bedürfnissen anpassen kann.
Beeinflussbarer Luftaustausch (2 Punkte)
</t>
    </r>
    <r>
      <rPr>
        <b/>
        <sz val="10"/>
        <color theme="1"/>
        <rFont val="Arial"/>
        <family val="2"/>
      </rPr>
      <t>ZUSÄTZLICH</t>
    </r>
    <r>
      <rPr>
        <sz val="10"/>
        <color theme="1"/>
        <rFont val="Arial"/>
        <family val="2"/>
      </rPr>
      <t xml:space="preserve">
Beeinflussbarer Luftaustausch und automatische Lüftungsabschaltung bei Öffnung von Fenstern / Balkontüren (2 Punkte)
</t>
    </r>
    <r>
      <rPr>
        <b/>
        <sz val="10"/>
        <color theme="1"/>
        <rFont val="Arial"/>
        <family val="2"/>
      </rPr>
      <t>ZUSÄTZLICH</t>
    </r>
    <r>
      <rPr>
        <sz val="10"/>
        <color theme="1"/>
        <rFont val="Arial"/>
        <family val="2"/>
      </rPr>
      <t xml:space="preserve">
Beeinflussbarer Sonnenschutz oder Blendschutz (2 Punkte)
</t>
    </r>
    <r>
      <rPr>
        <b/>
        <sz val="10"/>
        <color theme="1"/>
        <rFont val="Arial"/>
        <family val="2"/>
      </rPr>
      <t>ZUSÄTZLICH</t>
    </r>
    <r>
      <rPr>
        <sz val="10"/>
        <color theme="1"/>
        <rFont val="Arial"/>
        <family val="2"/>
      </rPr>
      <t xml:space="preserve">
Einstellbare Temperatur (2 Punkte)
</t>
    </r>
    <r>
      <rPr>
        <b/>
        <sz val="10"/>
        <color theme="1"/>
        <rFont val="Arial"/>
        <family val="2"/>
      </rPr>
      <t>ZUSÄTZLICH</t>
    </r>
    <r>
      <rPr>
        <sz val="10"/>
        <color theme="1"/>
        <rFont val="Arial"/>
        <family val="2"/>
      </rPr>
      <t xml:space="preserve">
Zonenweise beeinflussbares Kunstlicht innerhalb der Hotelzimmer (2 Punkte)
</t>
    </r>
    <r>
      <rPr>
        <b/>
        <sz val="10"/>
        <color rgb="FF00ACE9"/>
        <rFont val="Arial"/>
        <family val="2"/>
      </rPr>
      <t xml:space="preserve">INNOVATIONSRAUM </t>
    </r>
    <r>
      <rPr>
        <sz val="10"/>
        <color theme="1"/>
        <rFont val="Arial"/>
        <family val="2"/>
      </rPr>
      <t xml:space="preserve">
Erläuterung: Umgesetzte Möglichkeiten zur Einflussnahme des Nutzers, die nicht den o.g. Kategorien oder Maßnahmen zugeordnet werden können, die jedoch nachweislich den Komfort oder das Wohlbefinden der Nutzer steigern, können gemäß der Bewertungslogik der Indikatoren 1.6 angerechnet werden.</t>
    </r>
  </si>
  <si>
    <t>1.6
zu 1.6</t>
  </si>
  <si>
    <r>
      <rPr>
        <b/>
        <sz val="10"/>
        <color theme="1"/>
        <rFont val="Arial"/>
        <family val="2"/>
      </rPr>
      <t>Aufenthaltsfördernde Außenausstattung (variabel)</t>
    </r>
    <r>
      <rPr>
        <sz val="10"/>
        <color theme="1"/>
        <rFont val="Arial"/>
        <family val="2"/>
      </rPr>
      <t xml:space="preserve">
Anzahl Ausstattungselemente
- 2 Merkmale (4 Punkte)
- 3 Merkmale (8 Punkte)
- 4 oder mehr Merkmale (12 Punkte)
(Details siehe Kriterium)
</t>
    </r>
    <r>
      <rPr>
        <b/>
        <sz val="10"/>
        <color rgb="FFFF0000"/>
        <rFont val="Arial"/>
        <family val="2"/>
      </rPr>
      <t xml:space="preserve">(soll dieser Indikator als „nicht relevant“ betrachtet werden, bitte "X" eintragen)
</t>
    </r>
    <r>
      <rPr>
        <b/>
        <sz val="10"/>
        <color rgb="FF00ACE9"/>
        <rFont val="Arial"/>
        <family val="2"/>
      </rPr>
      <t xml:space="preserve">
INNOVATIONSRAUM  </t>
    </r>
    <r>
      <rPr>
        <b/>
        <sz val="10"/>
        <color theme="1"/>
        <rFont val="Arial"/>
        <family val="2"/>
      </rPr>
      <t xml:space="preserve">
</t>
    </r>
    <r>
      <rPr>
        <sz val="10"/>
        <color theme="1"/>
        <rFont val="Arial"/>
        <family val="2"/>
      </rPr>
      <t>Erläuterung: Alternative Merkmale sind bei Nachweis der Förderung der Aufenthaltsqualität im Außenraum projektspezifisch erweiterbar und können in Indikator 2.2 angerechnet werden. Eine Beeinträchtigung (Geräusche, Gerüche, Bewegung, …) anderer Nutzer sollen durch die Angebote nicht entstehen.</t>
    </r>
  </si>
  <si>
    <r>
      <rPr>
        <b/>
        <sz val="10"/>
        <color theme="1"/>
        <rFont val="Arial"/>
        <family val="2"/>
      </rPr>
      <t>Einhaltung der Raumabmessungen gemäß ASR
Einhaltung der Raumabmessungen</t>
    </r>
    <r>
      <rPr>
        <sz val="10"/>
        <color theme="1"/>
        <rFont val="Arial"/>
        <family val="2"/>
      </rPr>
      <t xml:space="preserve">
Die Raumabmessungen gemäß der Technischen Regeln für Arbeitsstätten wurden für alle Arbeitsplätze eingehalten. (3 Punkte)
</t>
    </r>
    <r>
      <rPr>
        <b/>
        <sz val="10"/>
        <color theme="1"/>
        <rFont val="Arial"/>
        <family val="2"/>
      </rPr>
      <t>ODER</t>
    </r>
    <r>
      <rPr>
        <sz val="10"/>
        <color theme="1"/>
        <rFont val="Arial"/>
        <family val="2"/>
      </rPr>
      <t xml:space="preserve">
Die Raumabmessungen gemäß der Technischen Regeln für Arbeitsstätten wurden für alle Arbeitsplätze größer bemessen. (10 Punkte)</t>
    </r>
  </si>
  <si>
    <r>
      <rPr>
        <b/>
        <sz val="10"/>
        <color theme="1"/>
        <rFont val="Arial"/>
        <family val="2"/>
      </rPr>
      <t>Bewegungsfördernde Arbeitsplatzgestaltung</t>
    </r>
    <r>
      <rPr>
        <sz val="10"/>
        <color theme="1"/>
        <rFont val="Arial"/>
        <family val="2"/>
      </rPr>
      <t xml:space="preserve">
Bewegungsfördernde Ausstattungsmerkmale sind vorhanden:
- 1 Merkmal (10 Punkte)
- 2 Merkmale (20 Punkte)
- 3 Merkmale (30 Punkte)
(Details siehe Kriterium)
</t>
    </r>
    <r>
      <rPr>
        <b/>
        <sz val="10"/>
        <color rgb="FF00ACE9"/>
        <rFont val="Arial"/>
        <family val="2"/>
      </rPr>
      <t xml:space="preserve">INNOVATIONSRAUM  </t>
    </r>
    <r>
      <rPr>
        <sz val="10"/>
        <color theme="1"/>
        <rFont val="Arial"/>
        <family val="2"/>
      </rPr>
      <t xml:space="preserve">
Erläuterung: Diese Liste ist bei Nachweis zusätzlicher bewegungsfördernder Ausstattungsmerkmale projektspezifisch erweiterbar. Punkte können entsprechend in Indikator 2.1 angerechnet werden.</t>
    </r>
  </si>
  <si>
    <t>2.1
zu 2.1</t>
  </si>
  <si>
    <r>
      <rPr>
        <b/>
        <sz val="10"/>
        <color theme="1"/>
        <rFont val="Arial"/>
        <family val="2"/>
      </rPr>
      <t>Ergonomische Möbel / Inneneinrichtung</t>
    </r>
    <r>
      <rPr>
        <sz val="10"/>
        <color theme="1"/>
        <rFont val="Arial"/>
        <family val="2"/>
      </rPr>
      <t xml:space="preserve">
Alle Bürostühle sind leicht zu handhaben und ergonomisch individuell anpassbar (Sitzhöhe, Sitztiefe und Sitzneigung, Rückenlehne und Armlehnen) (max. 8 Punkte)
</t>
    </r>
    <r>
      <rPr>
        <b/>
        <sz val="10"/>
        <color theme="1"/>
        <rFont val="Arial"/>
        <family val="2"/>
      </rPr>
      <t>ZUSÄTZLICH</t>
    </r>
    <r>
      <rPr>
        <sz val="10"/>
        <color theme="1"/>
        <rFont val="Arial"/>
        <family val="2"/>
      </rPr>
      <t xml:space="preserve">
Alle Konferenzstühle sind leicht zu handhaben und ergonomisch individuell anpassbar und mindestens zwei  Eigenschaften der Regulierung aufweisen (max. 8 Punkte) 
</t>
    </r>
    <r>
      <rPr>
        <b/>
        <sz val="10"/>
        <color theme="1"/>
        <rFont val="Arial"/>
        <family val="2"/>
      </rPr>
      <t>ZUSÄTZLICH</t>
    </r>
    <r>
      <rPr>
        <sz val="10"/>
        <color theme="1"/>
        <rFont val="Arial"/>
        <family val="2"/>
      </rPr>
      <t xml:space="preserve">
Alle Schreibtische sind individuell ohne Aufwand in der Höhe verstellbar. (max. 8 Punkte)
</t>
    </r>
    <r>
      <rPr>
        <b/>
        <sz val="10"/>
        <color theme="1"/>
        <rFont val="Arial"/>
        <family val="2"/>
      </rPr>
      <t>ZUSÄTZLICH</t>
    </r>
    <r>
      <rPr>
        <sz val="10"/>
        <color theme="1"/>
        <rFont val="Arial"/>
        <family val="2"/>
      </rPr>
      <t xml:space="preserve">
Stehende Tätigkeiten werden durch das Bereitstellen von Stehpulten, Stehschreibtischen, Anlehnhilfen oder anderes unterstützt. (max. 8 Punkte)
</t>
    </r>
    <r>
      <rPr>
        <b/>
        <sz val="10"/>
        <color theme="1"/>
        <rFont val="Arial"/>
        <family val="2"/>
      </rPr>
      <t>ZUSÄTZLICH</t>
    </r>
    <r>
      <rPr>
        <sz val="10"/>
        <color theme="1"/>
        <rFont val="Arial"/>
        <family val="2"/>
      </rPr>
      <t xml:space="preserve">
Alle Arbeitsflächen, die eine stehenden Tätigkeit voraussetzen (z.B. Bar, Küche, Rezeption, usw.) sind in der Höhe ergonomisch anpassbar. (max. 8 Punkte)
</t>
    </r>
    <r>
      <rPr>
        <b/>
        <sz val="10"/>
        <color rgb="FF00ACE9"/>
        <rFont val="Arial"/>
        <family val="2"/>
      </rPr>
      <t xml:space="preserve">INNOVATIONSRAUM  </t>
    </r>
    <r>
      <rPr>
        <sz val="10"/>
        <color theme="1"/>
        <rFont val="Arial"/>
        <family val="2"/>
      </rPr>
      <t xml:space="preserve">
Erläuterung: Werden andere Möbel mit ergonomischen Eigenschaften eingesetzt, die eine tätigkeits- und bedarfsorientierte Arbeitsplatzgestaltung unterstützen und zur Erhaltung von Gesundheit und Leistungsfähigkeit beitragen, können Punkte entsprechend anerkannt werden.</t>
    </r>
  </si>
  <si>
    <t>3.1
zu 3.1</t>
  </si>
  <si>
    <r>
      <rPr>
        <b/>
        <sz val="10"/>
        <color theme="1"/>
        <rFont val="Arial"/>
        <family val="2"/>
      </rPr>
      <t>Berücksichtigung von Allergien
Für Allergiker geeignete Innenräume</t>
    </r>
    <r>
      <rPr>
        <sz val="10"/>
        <color theme="1"/>
        <rFont val="Arial"/>
        <family val="2"/>
      </rPr>
      <t xml:space="preserve">
Mindestens ein Hotelzimmer wurde für Allergiker geeignet umgesetzt. (5 Punkte)
</t>
    </r>
    <r>
      <rPr>
        <b/>
        <sz val="10"/>
        <color theme="1"/>
        <rFont val="Arial"/>
        <family val="2"/>
      </rPr>
      <t>ODER</t>
    </r>
    <r>
      <rPr>
        <sz val="10"/>
        <color theme="1"/>
        <rFont val="Arial"/>
        <family val="2"/>
      </rPr>
      <t xml:space="preserve">
Mindestens 50% der Hotelzimmer wurden für Allergiker geeignet umgesetzt. (15 Punkte)
</t>
    </r>
    <r>
      <rPr>
        <b/>
        <sz val="10"/>
        <color theme="1"/>
        <rFont val="Arial"/>
        <family val="2"/>
      </rPr>
      <t>ZUSÄTZLICH</t>
    </r>
    <r>
      <rPr>
        <sz val="10"/>
        <color theme="1"/>
        <rFont val="Arial"/>
        <family val="2"/>
      </rPr>
      <t xml:space="preserve">
Das gesamte Hotel wurde in Anlehnung an die Kriterien für allergikerfreundliche Unterkünfte des European Center For Allergy Research Foundation (ECARF) umgesetzt. (5 Punkte)
</t>
    </r>
  </si>
  <si>
    <t>TEC1.2</t>
  </si>
  <si>
    <t>Schallschutz</t>
  </si>
  <si>
    <r>
      <t xml:space="preserve">Nachweis des Gebäudes / der Gebäudeflächen über Schallschutz
Schallschutz
</t>
    </r>
    <r>
      <rPr>
        <sz val="10"/>
        <color theme="1"/>
        <rFont val="Arial"/>
        <family val="2"/>
      </rPr>
      <t>Für den betrachteten Gebäudebereich liegen Aussagen in Form von Berechnungen oder Messungen eines Fachplaners vor, die einen guten Schallschutz (Einhaltung DIN 4109-1) der Gebäudefläche belegen. 
Alternativ: Es liegt eine vertragliche Vereinbarung mit dem Vermieter vor, die einen guten Schallschutz zusichert. 
(100 Punkte)</t>
    </r>
    <r>
      <rPr>
        <b/>
        <sz val="10"/>
        <color theme="1"/>
        <rFont val="Arial"/>
        <family val="2"/>
      </rPr>
      <t xml:space="preserve">
</t>
    </r>
  </si>
  <si>
    <r>
      <t xml:space="preserve">Separate Betrachtung der Nachweisführung 
Luftschallschutz gegenüber Außenraum
2.2.1. </t>
    </r>
    <r>
      <rPr>
        <sz val="10"/>
        <color theme="1"/>
        <rFont val="Arial"/>
        <family val="2"/>
      </rPr>
      <t>Aufgrund einer qualitativen Bewertung durch einen Fachplaner kann davon ausgegangen werden, dass die Anforderungen an die Luftschalldämmung gegenüber dem Außenraum eingehalten werden.
Alternativ: Es liegt eine vertragliche Vereinbarung mit dem Vermieter vor, die eine gute Luftschalldämmung zusichert. (20 Punkte)</t>
    </r>
    <r>
      <rPr>
        <b/>
        <sz val="10"/>
        <color theme="1"/>
        <rFont val="Arial"/>
        <family val="2"/>
      </rPr>
      <t xml:space="preserve">
ODER
2.2.2. </t>
    </r>
    <r>
      <rPr>
        <sz val="10"/>
        <color theme="1"/>
        <rFont val="Arial"/>
        <family val="2"/>
      </rPr>
      <t>Bauliche Maßnahmen zur Verbesserung der Luftschalldämmung zwischen innen und außen wurden im Rahmen der Ausbaumaßnahme umgesetzt.
- DIN 4109-1:* erfüllt (8 Punkte)
- DIN 4109-1:* um 3dB übererfüllt (14 Punkte)
- DIN 4109-1:* erfüllt, jedoch inkl. Ctr. 100 – 5000* (20 Punkte)</t>
    </r>
    <r>
      <rPr>
        <b/>
        <sz val="10"/>
        <color theme="1"/>
        <rFont val="Arial"/>
        <family val="2"/>
      </rPr>
      <t xml:space="preserve">
</t>
    </r>
  </si>
  <si>
    <r>
      <t xml:space="preserve">Separate Betrachtung der Nachweisführung 
Luftschalldämmung zwischen Räumen
2.1.1. </t>
    </r>
    <r>
      <rPr>
        <sz val="10"/>
        <color theme="1"/>
        <rFont val="Arial"/>
        <family val="2"/>
      </rPr>
      <t xml:space="preserve">Aufgrund einer qualitativen Bewertung durch einen Fachplaner kann davon ausgegangen werden, dass die Anforderungen an die Luftschalldämmung zwischen den Hotelzimmern eingehalten werden.
Alternativ: Es liegt eine vertragliche Vereinbarung mit dem Vermieter vor, die eine gute Luftschalldämmung zusichert. (40 Punkte)
</t>
    </r>
    <r>
      <rPr>
        <b/>
        <sz val="10"/>
        <color theme="1"/>
        <rFont val="Arial"/>
        <family val="2"/>
      </rPr>
      <t>ODER</t>
    </r>
    <r>
      <rPr>
        <sz val="10"/>
        <color theme="1"/>
        <rFont val="Arial"/>
        <family val="2"/>
      </rPr>
      <t xml:space="preserve">
</t>
    </r>
    <r>
      <rPr>
        <b/>
        <sz val="10"/>
        <color theme="1"/>
        <rFont val="Arial"/>
        <family val="2"/>
      </rPr>
      <t>2.1.2.</t>
    </r>
    <r>
      <rPr>
        <sz val="10"/>
        <color theme="1"/>
        <rFont val="Arial"/>
        <family val="2"/>
      </rPr>
      <t xml:space="preserve"> Bauliche Maßnahmen zur Verbesserung der Luftschalldämmung von Trennwänden R‘w und Türen Rw wurden im Rahmen der Ausbaumaßnahme umgesetzt. 
</t>
    </r>
    <r>
      <rPr>
        <b/>
        <sz val="10"/>
        <color theme="1"/>
        <rFont val="Arial"/>
        <family val="2"/>
      </rPr>
      <t>Trennwände R’w (von Hotelzimmern)</t>
    </r>
    <r>
      <rPr>
        <sz val="10"/>
        <color theme="1"/>
        <rFont val="Arial"/>
        <family val="2"/>
      </rPr>
      <t xml:space="preserve">
- Mindestanforderungen nach DIN 4109-1:* (47dB) (5 Punkte)
- Wie zuvor, jedoch Übererfüllung um 3dB (≥ 50dB) (10 Punkte)
- Wie zuvor, jedoch Übererfüllung um 3dB (≥ 53dB) (15 Punkte)
- Wie zuvor, jedoch Übererfüllung um 3dB (≥ 56dB) (20 Punkte)
</t>
    </r>
    <r>
      <rPr>
        <b/>
        <sz val="10"/>
        <color theme="1"/>
        <rFont val="Arial"/>
        <family val="2"/>
      </rPr>
      <t xml:space="preserve">
Türen Rw (von Hotelzimmern zu Fluren)</t>
    </r>
    <r>
      <rPr>
        <sz val="10"/>
        <color theme="1"/>
        <rFont val="Arial"/>
        <family val="2"/>
      </rPr>
      <t xml:space="preserve">
- Mindestanforderungen nach DIN 4109-1:* (32dB) (7,5 Punkte)
- Wie zuvor, jedoch Übererfüllung um 5dB (≥ 37dB) (15 Punkte)
- Wie zuvor, jedoch Übererfüllung um 5dB (≥ 42dB) oder alternativ die Ausbildung eines geschlossenen Flurs / Diele (20 Punkte)</t>
    </r>
  </si>
  <si>
    <r>
      <t xml:space="preserve">Separate Betrachtung der Nachweisführung 
Luftschallschutz gegenüber haustechnischen Anlagen (Wasserinstallation, sonstige Haustechnik) (variabel)
2.3.1. </t>
    </r>
    <r>
      <rPr>
        <sz val="10"/>
        <color theme="1"/>
        <rFont val="Arial"/>
        <family val="2"/>
      </rPr>
      <t>Aufgrund einer qualitativen Bewertung durch einen Fachplaner kann davon ausgegangen werden, dass die Anforderungen an die Luftschalldämmung gegenüber haustechnischen Anlagen eingehalten werden.
Alternativ: Es liegt eine vertragliche Vereinbarung mit dem Vermieter vor, die eine gute Luftschalldämmung zusichert.
(20 Punkte)</t>
    </r>
    <r>
      <rPr>
        <b/>
        <sz val="10"/>
        <color theme="1"/>
        <rFont val="Arial"/>
        <family val="2"/>
      </rPr>
      <t xml:space="preserve">
ODER
2.3.2. </t>
    </r>
    <r>
      <rPr>
        <sz val="10"/>
        <color theme="1"/>
        <rFont val="Arial"/>
        <family val="2"/>
      </rPr>
      <t xml:space="preserve">Bauliche Maßnahmen zur Verbesserung der Luftschalldämmung gegenüber haustechnischen Anlagen wurden im Rahmen der Ausbaumaßnahme umgesetzt.
- DIN 4109-1:* erfüllt  (10 Punkte)
- DIN 4109-1:* um 3dB übererfüllt (15 Punkte)
- DIN 4109-1:* um 5dB übererfüllt (20 Punkte)
</t>
    </r>
    <r>
      <rPr>
        <b/>
        <sz val="10"/>
        <color rgb="FFFF0000"/>
        <rFont val="Arial"/>
        <family val="2"/>
      </rPr>
      <t>(soll dieser Indikator als „nicht relevant“ betrachtet werden, bitte "X" eintragen)</t>
    </r>
    <r>
      <rPr>
        <b/>
        <sz val="10"/>
        <color theme="1"/>
        <rFont val="Arial"/>
        <family val="2"/>
      </rPr>
      <t xml:space="preserve">
</t>
    </r>
  </si>
  <si>
    <r>
      <rPr>
        <b/>
        <sz val="10"/>
        <color theme="1"/>
        <rFont val="Arial"/>
        <family val="2"/>
      </rPr>
      <t>Mitarbeiterbeteiligung</t>
    </r>
    <r>
      <rPr>
        <sz val="10"/>
        <color theme="1"/>
        <rFont val="Arial"/>
        <family val="2"/>
      </rPr>
      <t xml:space="preserve">
Es wird eine konsultative Mitarbeiterbeteiligung durchgeführt. Die Berücksichtigung der Rückmeldungen und Vorschläge der Nutzer oder Nutzervertreter bei der Planung und Entscheidungsfindung wurden dokumentiert. (10 Punkte)
</t>
    </r>
    <r>
      <rPr>
        <b/>
        <sz val="10"/>
        <color theme="1"/>
        <rFont val="Arial"/>
        <family val="2"/>
      </rPr>
      <t>ODER</t>
    </r>
    <r>
      <rPr>
        <sz val="10"/>
        <color theme="1"/>
        <rFont val="Arial"/>
        <family val="2"/>
      </rPr>
      <t xml:space="preserve">
Die Mitarbeiter oder Mitarbeitervertreter haben die Möglichkeit, bei der Entwicklung des Vorhabens sowie seiner Ausführung und Umsetzung mitzubestimmen. Die Möglichkeiten der Mitbestimmung und deren Einbeziehung bei der Planung und Entscheidungsfindung wurden dokumentiert. (20 Punkte)
</t>
    </r>
    <r>
      <rPr>
        <b/>
        <sz val="10"/>
        <color theme="1"/>
        <rFont val="Arial"/>
        <family val="2"/>
      </rPr>
      <t>ODER</t>
    </r>
    <r>
      <rPr>
        <sz val="10"/>
        <color theme="1"/>
        <rFont val="Arial"/>
        <family val="2"/>
      </rPr>
      <t xml:space="preserve">
Für den Fall, dass zum Zeitpunkt der Planung der spätere Nutzer noch nicht feststand gilt alternativ: Die Interessen der potentiellen Mitarbeiter wurden über einen Repräsentant, z.B. den Planer, mit Hilfe von Nutzerprofilen bei der Planung berücksichtigt. (20 Punkte)</t>
    </r>
  </si>
  <si>
    <r>
      <rPr>
        <b/>
        <sz val="10"/>
        <color theme="1"/>
        <rFont val="Arial"/>
        <family val="2"/>
      </rPr>
      <t>Abfallkonzept</t>
    </r>
    <r>
      <rPr>
        <sz val="10"/>
        <color theme="1"/>
        <rFont val="Arial"/>
        <family val="2"/>
      </rPr>
      <t xml:space="preserve">
- Es wurde ein Abfallkonzept erstellt und umgesetzt. Auf der zu bewertenden Gebäudfläche sind Standorte für Abfallbehälter mit Abfalltrennung in Abstimmung auf Mitarbeiterzahlen und prognostizierten Abfallaufkommen vorhanden. (5 Punkte)
</t>
    </r>
    <r>
      <rPr>
        <b/>
        <sz val="10"/>
        <color theme="1"/>
        <rFont val="Arial"/>
        <family val="2"/>
      </rPr>
      <t>ODER</t>
    </r>
    <r>
      <rPr>
        <sz val="10"/>
        <color theme="1"/>
        <rFont val="Arial"/>
        <family val="2"/>
      </rPr>
      <t xml:space="preserve">
- Es wurde ein Abfallkonzept erstellt und umgesetzt. Auf der zu bewertenden Gebäudfläche sind Standorte für Abfallbehälter mit Abfalltrennung in Abstimmung auf Mitarbeiterzahlen und prognostizierten Abfallaufkommen vorhanden. Zusätzlich liegt eine Maßnahmenliste zur Reduktion des Abfallaufkommens und zur Steigerung der Abfalltrennung liegt vor. Diese beinhaltet, wie die Abfallaufkommen reduziert und hinsichtlich umweltfreundlicherer Entsorgungs- / Recyclingwege optimiert werden können. Als Grundlage für die Reduktion der Abfallmenge soll das tatsächlich anfallende und belegbare Abfallaufkommen herangezogen, liegt dieses noch nicht vor kann vorerst die prognostizierte Abfallmenge herangezogen werden. (10 Punkte)</t>
    </r>
  </si>
  <si>
    <r>
      <rPr>
        <b/>
        <sz val="10"/>
        <color theme="1"/>
        <rFont val="Arial"/>
        <family val="2"/>
      </rPr>
      <t>Mess- und Monitoringkonzept</t>
    </r>
    <r>
      <rPr>
        <sz val="10"/>
        <color theme="1"/>
        <rFont val="Arial"/>
        <family val="2"/>
      </rPr>
      <t xml:space="preserve">
- Es wurde ein Messkonzept in Anlehnung an die Empfehlungen der EnMess 2001 oder ein vergleichbares Messkonzept erstellt und umgesetzt. Dieses gewährleistet die dauerhafte Ermittlung der Verbräuche als Grundlage einer optimalen Bewirtschaftung des Gebäudes bzw. der zu bewertenden Gebäudefläche, der Betriebsführung und Betriebsüberwachung. (8 Punkte)
</t>
    </r>
    <r>
      <rPr>
        <b/>
        <sz val="10"/>
        <color theme="1"/>
        <rFont val="Arial"/>
        <family val="2"/>
      </rPr>
      <t>ODER</t>
    </r>
    <r>
      <rPr>
        <sz val="10"/>
        <color theme="1"/>
        <rFont val="Arial"/>
        <family val="2"/>
      </rPr>
      <t xml:space="preserve">
- Es wurde ISO 50001 angewendet. </t>
    </r>
    <r>
      <rPr>
        <b/>
        <sz val="10"/>
        <color theme="1"/>
        <rFont val="Arial"/>
        <family val="2"/>
      </rPr>
      <t>Oder</t>
    </r>
    <r>
      <rPr>
        <sz val="10"/>
        <color theme="1"/>
        <rFont val="Arial"/>
        <family val="2"/>
      </rPr>
      <t>: Es wurde ein Mess- und Monitoringkonzept, mit dem Ziel einer intensiven Überwachung aller betriebs- und verbrauchsrelevanten technischen Anlagen nach Inbetriebnahme der Gebäudefläche / Mietfläche erstellt und umgesetzt. Das Messkonzept gewährleistet die dauerhafte Ermittlung der Verbräuche als Grundlage einer optimalen Bewirtschaftung des Gebäudes bzw. der zu bewertenden Gebäudfläche sowie der Betriebsführung und Betriebsüberwachung. (20 Punkte)</t>
    </r>
  </si>
  <si>
    <r>
      <rPr>
        <b/>
        <sz val="10"/>
        <color theme="1"/>
        <rFont val="Arial"/>
        <family val="2"/>
      </rPr>
      <t>Konzept zur Sicherung der Reinigungsfreundlichkeit</t>
    </r>
    <r>
      <rPr>
        <sz val="10"/>
        <color theme="1"/>
        <rFont val="Arial"/>
        <family val="2"/>
      </rPr>
      <t xml:space="preserve">
- Möglichkeiten und Notwendigkeiten zur Sicherstellung der Reinigungsfreundlichkeit wurden in der Planung berücksichtigt. (2,5 Punkte)
</t>
    </r>
    <r>
      <rPr>
        <b/>
        <sz val="10"/>
        <color theme="1"/>
        <rFont val="Arial"/>
        <family val="2"/>
      </rPr>
      <t>ODER</t>
    </r>
    <r>
      <rPr>
        <sz val="10"/>
        <color theme="1"/>
        <rFont val="Arial"/>
        <family val="2"/>
      </rPr>
      <t xml:space="preserve">
- Es liegt ein detailliertes Konzept zur Sicherung der Reinigungsfreundlichkeit vor. Dieses weist u.a. die Auswahl geeigneter stofflicher, systemtechnischer und konstruktiver Lösungen, die Erreichbarkeit und Zugänglichkeit reinigungsintensiver Bauteile und Komponenten sowie das Vorhalten entsprechender Medienanschlüsse und/oder Lagerräume nach. (5 Punkte)</t>
    </r>
  </si>
  <si>
    <r>
      <rPr>
        <b/>
        <sz val="10"/>
        <color theme="1"/>
        <rFont val="Arial"/>
        <family val="2"/>
      </rPr>
      <t>Konzept zur Vermeidung von Geruchsbildung</t>
    </r>
    <r>
      <rPr>
        <sz val="10"/>
        <color theme="1"/>
        <rFont val="Arial"/>
        <family val="2"/>
      </rPr>
      <t xml:space="preserve">
Es wurde ein Konzept erstellt, welches eine Geruchsbelästigung der Gäste im Innenraum berücksichtigt (z.B. offene Küche zu Gastraum) (2,5 Punkte)
</t>
    </r>
    <r>
      <rPr>
        <b/>
        <sz val="10"/>
        <color theme="1"/>
        <rFont val="Arial"/>
        <family val="2"/>
      </rPr>
      <t>ZUSÄTZLICH</t>
    </r>
    <r>
      <rPr>
        <sz val="10"/>
        <color theme="1"/>
        <rFont val="Arial"/>
        <family val="2"/>
      </rPr>
      <t xml:space="preserve">
Es wurde ein Konzept erstellt, welches eine Geruchsbelästigung der Gäste im Außenraum und der Nachbarn berücksichtigt (z.B. Gebäudenutzer in den darüberliegenden Geschossen) (2,5 Punkte)
</t>
    </r>
  </si>
  <si>
    <r>
      <rPr>
        <b/>
        <sz val="10"/>
        <color theme="1"/>
        <rFont val="Arial"/>
        <family val="2"/>
      </rPr>
      <t>Anpassungsfähigkeit der technischen Systeme</t>
    </r>
    <r>
      <rPr>
        <sz val="10"/>
        <color theme="1"/>
        <rFont val="Arial"/>
        <family val="2"/>
      </rPr>
      <t xml:space="preserve">
Vorrüstung der Technik für einen angemessenen Wechsel der Gegebenheiten innerhalb der Nutzung (z.B. Lüftung für wechselnde Speisen, Vorrüstung der Technik für die Aufstockung allergikerfreundlicher Hotelzimmer) (5 Punkte)</t>
    </r>
  </si>
  <si>
    <t>PRO2.1</t>
  </si>
  <si>
    <t>Baustelle / Bauprozess</t>
  </si>
  <si>
    <t>1.
zu 1.</t>
  </si>
  <si>
    <r>
      <rPr>
        <b/>
        <sz val="10"/>
        <color theme="1"/>
        <rFont val="Arial"/>
        <family val="2"/>
      </rPr>
      <t>Lärmarme Baustelle</t>
    </r>
    <r>
      <rPr>
        <sz val="10"/>
        <color theme="1"/>
        <rFont val="Arial"/>
        <family val="2"/>
      </rPr>
      <t xml:space="preserve">
</t>
    </r>
    <r>
      <rPr>
        <b/>
        <sz val="10"/>
        <color theme="1"/>
        <rFont val="Arial"/>
        <family val="2"/>
      </rPr>
      <t xml:space="preserve">1.1. Konzept für eine lärmarme Baustelle </t>
    </r>
    <r>
      <rPr>
        <sz val="10"/>
        <color theme="1"/>
        <rFont val="Arial"/>
        <family val="2"/>
      </rPr>
      <t xml:space="preserve">
Erstellung eines Konzepts inklusive Identifikation der relevanten Gewerke (5 Punkte)
</t>
    </r>
    <r>
      <rPr>
        <b/>
        <sz val="10"/>
        <color theme="1"/>
        <rFont val="Arial"/>
        <family val="2"/>
      </rPr>
      <t xml:space="preserve">ZUSÄTZLICH
1.2. Schulung der Bauausführenden </t>
    </r>
    <r>
      <rPr>
        <sz val="10"/>
        <color theme="1"/>
        <rFont val="Arial"/>
        <family val="2"/>
      </rPr>
      <t xml:space="preserve">
Durchführung der Schulung bzw. Einweisung für die relevanten Gewerke (15 Punkte)
</t>
    </r>
    <r>
      <rPr>
        <b/>
        <sz val="10"/>
        <color theme="1"/>
        <rFont val="Arial"/>
        <family val="2"/>
      </rPr>
      <t xml:space="preserve">ZUSÄTZLICH
1.3. Prüfung der Umsetzung </t>
    </r>
    <r>
      <rPr>
        <sz val="10"/>
        <color theme="1"/>
        <rFont val="Arial"/>
        <family val="2"/>
      </rPr>
      <t xml:space="preserve">
Prüfung bzw. Nachweis der erfolgten Umsetzung (15 Punkte)
</t>
    </r>
    <r>
      <rPr>
        <b/>
        <sz val="10"/>
        <color rgb="FF00ACE9"/>
        <rFont val="Arial"/>
        <family val="2"/>
      </rPr>
      <t xml:space="preserve">INNOVATIONSRAUM  </t>
    </r>
    <r>
      <rPr>
        <sz val="10"/>
        <color theme="1"/>
        <rFont val="Arial"/>
        <family val="2"/>
      </rPr>
      <t xml:space="preserve">
Erläuterung: Alternative neuartige / innovative Konzepte, Verfahren und Technologien um die Lärmbelastung signifikant für die Baustellenarbeiter und die Umgebung zu reduzieren können ebenfalls angerechnet werden. (max. 35 Punkte)</t>
    </r>
  </si>
  <si>
    <r>
      <rPr>
        <b/>
        <sz val="10"/>
        <color theme="1"/>
        <rFont val="Arial"/>
        <family val="2"/>
      </rPr>
      <t xml:space="preserve">Staubarme Baustelle 
2.1. Konzept für eine staubarme Baustelle </t>
    </r>
    <r>
      <rPr>
        <sz val="10"/>
        <color theme="1"/>
        <rFont val="Arial"/>
        <family val="2"/>
      </rPr>
      <t xml:space="preserve">
Erstellung eines Konzepts inklusive Identifikation der relevanten Gewerke (5 Punkte)
</t>
    </r>
    <r>
      <rPr>
        <b/>
        <sz val="10"/>
        <color theme="1"/>
        <rFont val="Arial"/>
        <family val="2"/>
      </rPr>
      <t xml:space="preserve">ZUSÄTZLICH
2.2. Schulung der Bauausführenden </t>
    </r>
    <r>
      <rPr>
        <sz val="10"/>
        <color theme="1"/>
        <rFont val="Arial"/>
        <family val="2"/>
      </rPr>
      <t xml:space="preserve">
Durchführung der Schulung bzw. Einweisung für die relevanten Gewerke (15 Punkte)
</t>
    </r>
    <r>
      <rPr>
        <b/>
        <sz val="10"/>
        <color theme="1"/>
        <rFont val="Arial"/>
        <family val="2"/>
      </rPr>
      <t xml:space="preserve">ZUSÄTZLICH
2.3. Prüfung der Umsetzung </t>
    </r>
    <r>
      <rPr>
        <sz val="10"/>
        <color theme="1"/>
        <rFont val="Arial"/>
        <family val="2"/>
      </rPr>
      <t xml:space="preserve">
Prüfung bzw. Nachweis der erfolgten Umsetzung (15 Punkte)
</t>
    </r>
    <r>
      <rPr>
        <b/>
        <sz val="10"/>
        <color rgb="FF00ACE9"/>
        <rFont val="Arial"/>
        <family val="2"/>
      </rPr>
      <t xml:space="preserve">INNOVATIONSRAUM  </t>
    </r>
    <r>
      <rPr>
        <sz val="10"/>
        <color theme="1"/>
        <rFont val="Arial"/>
        <family val="2"/>
      </rPr>
      <t xml:space="preserve">
Erläuterung: Alternative neuartige / innovative Konzepte, Verfahren und Technologien um die Staubbelastung signifikant für die Baustellenarbeiter und die Umgebung zu reduzieren können ebenfalls angerechnet werden. (max. 35 Punkte)</t>
    </r>
  </si>
  <si>
    <t>2.
zu 2.</t>
  </si>
  <si>
    <r>
      <rPr>
        <b/>
        <sz val="10"/>
        <color theme="1"/>
        <rFont val="Arial"/>
        <family val="2"/>
      </rPr>
      <t xml:space="preserve">Abfallarme Baustelle 
3.1. Konzept für eine abfallarme Baustelle </t>
    </r>
    <r>
      <rPr>
        <sz val="10"/>
        <color theme="1"/>
        <rFont val="Arial"/>
        <family val="2"/>
      </rPr>
      <t xml:space="preserve">
Erstellung eines Konzepts zur Abfallvermeidung auf der Baustelle (5 Punkte)
</t>
    </r>
    <r>
      <rPr>
        <b/>
        <sz val="10"/>
        <color theme="1"/>
        <rFont val="Arial"/>
        <family val="2"/>
      </rPr>
      <t xml:space="preserve">ZUSÄTZLICH
3.2. Schulung der Bauausführenden </t>
    </r>
    <r>
      <rPr>
        <sz val="10"/>
        <color theme="1"/>
        <rFont val="Arial"/>
        <family val="2"/>
      </rPr>
      <t xml:space="preserve">
Schulung der Bauprozessbeteiligten gezielt auf die Themen der Abfallvermeidung und -trennung oder Beauftragung von Abfalllogistikern (15 Punkte)
</t>
    </r>
    <r>
      <rPr>
        <b/>
        <sz val="10"/>
        <color theme="1"/>
        <rFont val="Arial"/>
        <family val="2"/>
      </rPr>
      <t xml:space="preserve">ZUSÄTZLICH
3.3. Prüfung der Umsetzung </t>
    </r>
    <r>
      <rPr>
        <sz val="10"/>
        <color theme="1"/>
        <rFont val="Arial"/>
        <family val="2"/>
      </rPr>
      <t xml:space="preserve">
Prüfung bzw. Nachweis der erfolgten Umsetzung (15 Punkte)</t>
    </r>
  </si>
  <si>
    <r>
      <rPr>
        <b/>
        <sz val="10"/>
        <color rgb="FF00B050"/>
        <rFont val="Arial"/>
        <family val="2"/>
      </rPr>
      <t xml:space="preserve">CIRCULAR ECONOMY BONUS – ABFALLVERMEIDUNG AUF DER BAUSTELLE  </t>
    </r>
    <r>
      <rPr>
        <sz val="10"/>
        <color theme="1"/>
        <rFont val="Arial"/>
        <family val="2"/>
      </rPr>
      <t xml:space="preserve">
Erläuterung: Auf der Baustelle werden neuartige und in wesentlichem Umfang abfallvermeidende Konzepte, Bauweisen oder Technologien umgesetzt. (10 Punkte)</t>
    </r>
  </si>
  <si>
    <r>
      <rPr>
        <b/>
        <sz val="10"/>
        <color theme="1"/>
        <rFont val="Arial"/>
        <family val="2"/>
      </rPr>
      <t>Schad- und risikostoffarmer Ausbau</t>
    </r>
    <r>
      <rPr>
        <sz val="10"/>
        <color theme="1"/>
        <rFont val="Arial"/>
        <family val="2"/>
      </rPr>
      <t xml:space="preserve">
- Alle Anforderungen der Qualitätsstufe 1 der Kriterienmatrix wurden erfüllt. (10 Punkte)
</t>
    </r>
    <r>
      <rPr>
        <b/>
        <sz val="10"/>
        <color theme="1"/>
        <rFont val="Arial"/>
        <family val="2"/>
      </rPr>
      <t>ODER</t>
    </r>
    <r>
      <rPr>
        <sz val="10"/>
        <color theme="1"/>
        <rFont val="Arial"/>
        <family val="2"/>
      </rPr>
      <t xml:space="preserve">
- Alle Anforderungen der Qualitätsstufe 2 der Kriterienmatrix wurden erfüllt. (20 Punkte)
</t>
    </r>
    <r>
      <rPr>
        <b/>
        <sz val="10"/>
        <color theme="1"/>
        <rFont val="Arial"/>
        <family val="2"/>
      </rPr>
      <t>ODER</t>
    </r>
    <r>
      <rPr>
        <sz val="10"/>
        <color theme="1"/>
        <rFont val="Arial"/>
        <family val="2"/>
      </rPr>
      <t xml:space="preserve">
- Alle Anforderungen der Qualitätsstufe 3 der Kriterienmatrix wurden erfüllt. (40 Punkte)
</t>
    </r>
    <r>
      <rPr>
        <b/>
        <sz val="10"/>
        <color theme="1"/>
        <rFont val="Arial"/>
        <family val="2"/>
      </rPr>
      <t>ODER</t>
    </r>
    <r>
      <rPr>
        <sz val="10"/>
        <color theme="1"/>
        <rFont val="Arial"/>
        <family val="2"/>
      </rPr>
      <t xml:space="preserve">
- Alle Anforderungen der Qualitätsstufe 4 der Kriterienmatrix wurden erfüllt. (60 Punkte)</t>
    </r>
  </si>
  <si>
    <r>
      <rPr>
        <b/>
        <sz val="10"/>
        <color theme="1"/>
        <rFont val="Arial"/>
        <family val="2"/>
      </rPr>
      <t>Separate Betrachtung der Nachweisführung
Winterlicher Wärmeschutz</t>
    </r>
    <r>
      <rPr>
        <sz val="10"/>
        <color theme="1"/>
        <rFont val="Arial"/>
        <family val="2"/>
      </rPr>
      <t xml:space="preserve">
Bauliche Maßnahmen zur Verbesserung  des winterlichen Wärmeschutzes wurden im Rahmen der Ausbaumaßnahme umgesetzt. 
Die umgesetzten Maßnahmen werden durch den Fachplaner entsprechend des Ergebnisses bewertet. Die Bewertung kann entsprechend mit 1 – 15 Punkten (geringe Verbesserung – Beseitigung der Defizite)  bewertet werden und ist entsprechend zu begründen.</t>
    </r>
  </si>
  <si>
    <r>
      <rPr>
        <b/>
        <sz val="10"/>
        <color theme="1"/>
        <rFont val="Arial"/>
        <family val="2"/>
      </rPr>
      <t>Separate Betrachtung der Nachweisführung
Raumluftfeuchte</t>
    </r>
    <r>
      <rPr>
        <sz val="10"/>
        <color theme="1"/>
        <rFont val="Arial"/>
        <family val="2"/>
      </rPr>
      <t xml:space="preserve">
Aufgrund der Bewertung durch einen Fachplaner kann davon ausgegangen werden, dass die Anforderungen an die Raumluftfeuchte in der Gebäudefläche (in der Heiz- und der Kühlperiode) zu mindestens 95 % der Betriebszeit eingehalten werden. (15 Punkte)
</t>
    </r>
    <r>
      <rPr>
        <b/>
        <sz val="10"/>
        <color theme="1"/>
        <rFont val="Arial"/>
        <family val="2"/>
      </rPr>
      <t>Alternativ:</t>
    </r>
    <r>
      <rPr>
        <sz val="10"/>
        <color theme="1"/>
        <rFont val="Arial"/>
        <family val="2"/>
      </rPr>
      <t xml:space="preserve">
Es liegt eine vertragliche Vereinbarung mit dem Vermieter vor, die Anforderungen an die Raumluftfeuchte festlegt. (15 Punkte)</t>
    </r>
  </si>
  <si>
    <r>
      <rPr>
        <b/>
        <sz val="10"/>
        <color theme="1"/>
        <rFont val="Arial"/>
        <family val="2"/>
      </rPr>
      <t>Sichtverbindungen Büroräume (variabel)</t>
    </r>
    <r>
      <rPr>
        <sz val="10"/>
        <color theme="1"/>
        <rFont val="Arial"/>
        <family val="2"/>
      </rPr>
      <t xml:space="preserve">
Direkter Sichtkontakt von allen Büroräumen nach außen. Blendschutz = Klasse 2 (5 Punkte)
</t>
    </r>
    <r>
      <rPr>
        <b/>
        <sz val="10"/>
        <color theme="1"/>
        <rFont val="Arial"/>
        <family val="2"/>
      </rPr>
      <t>ZUSÄTZLICH</t>
    </r>
    <r>
      <rPr>
        <sz val="10"/>
        <color theme="1"/>
        <rFont val="Arial"/>
        <family val="2"/>
      </rPr>
      <t xml:space="preserve">
Die Einrichtung fensternaher Arbeitsplätze wurde umgesetzt. (5 Punkte)
</t>
    </r>
    <r>
      <rPr>
        <b/>
        <sz val="10"/>
        <color rgb="FFFF0000"/>
        <rFont val="Arial"/>
        <family val="2"/>
      </rPr>
      <t>(soll dieser Indikator als „nicht relevant“ betrachtet werden, bitte "X" eintragen)</t>
    </r>
  </si>
  <si>
    <r>
      <rPr>
        <b/>
        <sz val="10"/>
        <color theme="1"/>
        <rFont val="Arial"/>
        <family val="2"/>
      </rPr>
      <t>Zukunftsorientierte Raumkonzepte</t>
    </r>
    <r>
      <rPr>
        <sz val="10"/>
        <color theme="1"/>
        <rFont val="Arial"/>
        <family val="2"/>
      </rPr>
      <t xml:space="preserve">
Es wurde ein Innenraumkonzept für innovative und zukunftsorientierte Einkaufswelten / Erlebniswelten / Wohnwelten / Hotel- oder Gastronomie-Welten erstellt, welches eine Vielfalt an unterschiedlichen Aufenthaltsqualitäten umsetzt und den sich zu erwartenden wandelnden Ansprüchen der Mitarbeiter, Kunden und des Geschäftsablaufes gerecht wird. (20 Punkte)</t>
    </r>
  </si>
  <si>
    <r>
      <rPr>
        <b/>
        <sz val="10"/>
        <color theme="1"/>
        <rFont val="Arial"/>
        <family val="2"/>
      </rPr>
      <t>Mitarbeiterbeteiligung</t>
    </r>
    <r>
      <rPr>
        <sz val="10"/>
        <color theme="1"/>
        <rFont val="Arial"/>
        <family val="2"/>
      </rPr>
      <t xml:space="preserve">
Es wird eine konsultative Mitarbeiterbeteiligung durchgeführt. Die Berücksichtigung der Rückmeldungen und Vorschläge der Nutzer oder Nutzervertreter bei der Planung und Entscheidungsfindung wurden dokumentiert. (10 Punkte)
</t>
    </r>
    <r>
      <rPr>
        <b/>
        <sz val="10"/>
        <color theme="1"/>
        <rFont val="Arial"/>
        <family val="2"/>
      </rPr>
      <t>ODER</t>
    </r>
    <r>
      <rPr>
        <sz val="10"/>
        <color theme="1"/>
        <rFont val="Arial"/>
        <family val="2"/>
      </rPr>
      <t xml:space="preserve">
Die Mitarbeiter oder Mitarbeitervertreter haben die Möglichkeit, bei der Entwicklung des Vorhabens sowie seiner Ausführung und Umsetzung mitzubestimmen. Die Möglichkeiten der Mitbestimmung und deren Einbeziehung bei der Planung und Entscheidungsfindung wurden dokumentiert. (20 Punkte)
</t>
    </r>
    <r>
      <rPr>
        <b/>
        <sz val="10"/>
        <color theme="1"/>
        <rFont val="Arial"/>
        <family val="2"/>
      </rPr>
      <t>ODER</t>
    </r>
    <r>
      <rPr>
        <sz val="10"/>
        <color theme="1"/>
        <rFont val="Arial"/>
        <family val="2"/>
      </rPr>
      <t xml:space="preserve">
Für den Fall, dass zum Zeitpunkt der Planung der spätere Nutzer noch nicht feststand gilt alternativ: Die Interessen der potentiellen Mitarbeiter wurden über einen Repräsentant, z.B. den Planer, mit Hilfe von Nutzerprofilen bei der Planung berücksichtigt. (20 Punkte)
</t>
    </r>
  </si>
  <si>
    <r>
      <rPr>
        <b/>
        <sz val="10"/>
        <color theme="1"/>
        <rFont val="Arial"/>
        <family val="2"/>
      </rPr>
      <t>Konzept zur Vermeidung von Geruchsbildung</t>
    </r>
    <r>
      <rPr>
        <sz val="10"/>
        <color theme="1"/>
        <rFont val="Arial"/>
        <family val="2"/>
      </rPr>
      <t xml:space="preserve">
Es wurde ein Konzept erstellt, welches eine Geruchsbelästigung der Gäste im Innenraum berücksichtigt (z.B. offene Küche zu Gastraum) (2,5 Punkte)
</t>
    </r>
    <r>
      <rPr>
        <b/>
        <sz val="10"/>
        <color theme="1"/>
        <rFont val="Arial"/>
        <family val="2"/>
      </rPr>
      <t>ZUSÄTZLICH</t>
    </r>
    <r>
      <rPr>
        <sz val="10"/>
        <color theme="1"/>
        <rFont val="Arial"/>
        <family val="2"/>
      </rPr>
      <t xml:space="preserve">
Es wurde ein Konzept erstellt, welches eine Geruchsbelästigung der Gäste im Außenraum und der Nachbarn berücksichtigt (z.B. Gebäudenutzer in den darüberliegenden Geschossen) (2,5 Punkte)</t>
    </r>
  </si>
  <si>
    <r>
      <rPr>
        <b/>
        <sz val="10"/>
        <color theme="1"/>
        <rFont val="Arial"/>
        <family val="2"/>
      </rPr>
      <t xml:space="preserve">Dokumentation Planunterlagen, Nachweise, Berechnungen
</t>
    </r>
    <r>
      <rPr>
        <sz val="10"/>
        <color theme="1"/>
        <rFont val="Arial"/>
        <family val="2"/>
      </rPr>
      <t>Sämtliche Planunterlagen, Nachweise, Berechnungen der zu bewertenden Gebäudefläche liegen vor, entsprechen dem realisierten Ausbau und wurden FM-gerecht aufbereitet. (10 Punkte)</t>
    </r>
  </si>
  <si>
    <r>
      <rPr>
        <b/>
        <sz val="10"/>
        <color theme="1"/>
        <rFont val="Arial"/>
        <family val="2"/>
      </rPr>
      <t xml:space="preserve">Lärmarme Baustelle
1.1. Konzept für eine lärmarme Baustelle </t>
    </r>
    <r>
      <rPr>
        <sz val="10"/>
        <color theme="1"/>
        <rFont val="Arial"/>
        <family val="2"/>
      </rPr>
      <t xml:space="preserve">
Erstellung eines Konzepts inklusive Identifikation der relevanten Gewerke (5 Punkte)
</t>
    </r>
    <r>
      <rPr>
        <b/>
        <sz val="10"/>
        <color theme="1"/>
        <rFont val="Arial"/>
        <family val="2"/>
      </rPr>
      <t>ZUSÄTZLICH</t>
    </r>
    <r>
      <rPr>
        <sz val="10"/>
        <color theme="1"/>
        <rFont val="Arial"/>
        <family val="2"/>
      </rPr>
      <t xml:space="preserve">
</t>
    </r>
    <r>
      <rPr>
        <b/>
        <sz val="10"/>
        <color theme="1"/>
        <rFont val="Arial"/>
        <family val="2"/>
      </rPr>
      <t xml:space="preserve">1.2. Schulung der Bauausführenden </t>
    </r>
    <r>
      <rPr>
        <sz val="10"/>
        <color theme="1"/>
        <rFont val="Arial"/>
        <family val="2"/>
      </rPr>
      <t xml:space="preserve">
Durchführung der Schulung bzw. Einweisung für die relevanten Gewerke (15 Punkte)
</t>
    </r>
    <r>
      <rPr>
        <b/>
        <sz val="10"/>
        <color theme="1"/>
        <rFont val="Arial"/>
        <family val="2"/>
      </rPr>
      <t xml:space="preserve">ZUSÄTZLICH
1.3. Prüfung der Umsetzung </t>
    </r>
    <r>
      <rPr>
        <sz val="10"/>
        <color theme="1"/>
        <rFont val="Arial"/>
        <family val="2"/>
      </rPr>
      <t xml:space="preserve">
Prüfung bzw. Nachweis der erfolgten Umsetzung (15 Punkte)
</t>
    </r>
    <r>
      <rPr>
        <b/>
        <sz val="10"/>
        <color rgb="FF00ACE9"/>
        <rFont val="Arial"/>
        <family val="2"/>
      </rPr>
      <t xml:space="preserve">INNOVATIONSRAUM  </t>
    </r>
    <r>
      <rPr>
        <sz val="10"/>
        <color theme="1"/>
        <rFont val="Arial"/>
        <family val="2"/>
      </rPr>
      <t xml:space="preserve">
Erläuterung: Alternative neuartige / innovative Konzepte, Verfahren und Technologien um die Lärmbelastung signifikant für die Baustellenarbeiter und die Umgebung zu reduzieren können ebenfalls angerechnet werden. (max. 35 Punkte)</t>
    </r>
  </si>
  <si>
    <t>2.</t>
  </si>
  <si>
    <t>3.4</t>
  </si>
  <si>
    <t>Prüfungstool</t>
  </si>
  <si>
    <t>Neubau Innenräume</t>
  </si>
  <si>
    <t>1. PRÜFUNG</t>
  </si>
  <si>
    <t>2. PRÜFUNG</t>
  </si>
  <si>
    <t>3. PRÜFUNG</t>
  </si>
  <si>
    <t>Kriterien</t>
  </si>
  <si>
    <t>Datum, Name</t>
  </si>
  <si>
    <t>1. Eingangskontrolle</t>
  </si>
  <si>
    <t xml:space="preserve">    1.Prüfer</t>
  </si>
  <si>
    <t xml:space="preserve">    2.Prüfer</t>
  </si>
  <si>
    <t xml:space="preserve">    Kommentare</t>
  </si>
  <si>
    <t>2. Lebenszyklus (LZ)</t>
  </si>
  <si>
    <t>3. Prozess &amp; Architektur (PA)</t>
  </si>
  <si>
    <t>4. PG9</t>
  </si>
  <si>
    <t>Gesamterfüllungsgrad eingereicht:</t>
  </si>
  <si>
    <t>Gesamterfüllungsgrad nach 1. Prüfung:</t>
  </si>
  <si>
    <t>Gesamterfüllungsgrad nach 2. Prüfung:</t>
  </si>
  <si>
    <t>Gesamterfüllungsgrad nach 3. Prüfung:</t>
  </si>
  <si>
    <t>Checklisten-Punkte
(1. Prüfung)</t>
  </si>
  <si>
    <t>Einschätzung</t>
  </si>
  <si>
    <t>Einsch. 1. Prüf.</t>
  </si>
  <si>
    <t>Einsch. 2. Prüf.</t>
  </si>
  <si>
    <t>Checklisten-Punkte
(2. Prüfung)</t>
  </si>
  <si>
    <t>Einsch. 2. Prüf</t>
  </si>
  <si>
    <t>Nr</t>
  </si>
  <si>
    <t>Checklistenpunkte
1. Prüfung</t>
  </si>
  <si>
    <t>spezifischer Bedeutungsfaktor</t>
  </si>
  <si>
    <t>Barrierefreiheit</t>
  </si>
  <si>
    <t>Gewichtung</t>
  </si>
  <si>
    <t>Nebenanforderung</t>
  </si>
  <si>
    <t>Verantwortungsbewusste Ressourcengewinnung</t>
  </si>
  <si>
    <t>---------------------------------------------------------------------------------------------------------------------------------------------------</t>
  </si>
  <si>
    <t>Checklistenpunkte
2. Prüfung</t>
  </si>
  <si>
    <r>
      <rPr>
        <b/>
        <sz val="10"/>
        <color theme="1"/>
        <rFont val="Arial"/>
        <family val="2"/>
      </rPr>
      <t>Mehrpersonenbüros größer 40 m² (variabel)
Einhaltung der Anforderungen an die Nachhallzeiten</t>
    </r>
    <r>
      <rPr>
        <sz val="10"/>
        <color theme="1"/>
        <rFont val="Arial"/>
        <family val="2"/>
      </rPr>
      <t xml:space="preserve">
- Einhaltung der Raumakustikklasse C nach VDI 2569: 2016-02 (Entwurf) 2569
Alternativ: Nachweis nach DIN 18041:2016-03 Raumgruppe B: vgl. Indikator 5 (10 Punkte)
</t>
    </r>
    <r>
      <rPr>
        <b/>
        <sz val="10"/>
        <color theme="1"/>
        <rFont val="Arial"/>
        <family val="2"/>
      </rPr>
      <t>ODER</t>
    </r>
    <r>
      <rPr>
        <sz val="10"/>
        <color theme="1"/>
        <rFont val="Arial"/>
        <family val="2"/>
      </rPr>
      <t xml:space="preserve">
- Einhaltung der Raumakustikklasse B nach VDI 2569: 2016-02 (Entwurf) (20 Punkte)
</t>
    </r>
    <r>
      <rPr>
        <b/>
        <sz val="10"/>
        <color theme="1"/>
        <rFont val="Arial"/>
        <family val="2"/>
      </rPr>
      <t>ODER</t>
    </r>
    <r>
      <rPr>
        <sz val="10"/>
        <color theme="1"/>
        <rFont val="Arial"/>
        <family val="2"/>
      </rPr>
      <t xml:space="preserve">
- Einhaltung der Raumakustikklasse A nach VDI 2569: 2016-02 (Entwurf) (30 Punkte)
</t>
    </r>
    <r>
      <rPr>
        <b/>
        <sz val="10"/>
        <color theme="1"/>
        <rFont val="Arial"/>
        <family val="2"/>
      </rPr>
      <t>Mögliche Zusatzpunkte</t>
    </r>
    <r>
      <rPr>
        <sz val="10"/>
        <color theme="1"/>
        <rFont val="Arial"/>
        <family val="2"/>
      </rPr>
      <t xml:space="preserve">
Berücksichtigung von Schallabsorptionsflächen an der Decke bei offenen Bürostrukturen bzw. an der Decke und den Raumteilern bei raumhohen Raumteilern:
- 30 % der mittleren äquivalenten Schallabsorptionsfläche an der Decke bzw. / und den raumhohen Raumteilern (5 Punkte)
- 70 % der mittleren äquivalenten Schallabsorptionsfläche an der Decke bzw. / und den raumhohen Raumteilern (10 Punkte)
</t>
    </r>
    <r>
      <rPr>
        <b/>
        <sz val="10"/>
        <color rgb="FFFF0000"/>
        <rFont val="Arial"/>
        <family val="2"/>
      </rPr>
      <t>(soll dieser Indikator als „nicht relevant“ betrachtet werden, bitte "X" eintragen)</t>
    </r>
  </si>
  <si>
    <t>2.5.2</t>
  </si>
  <si>
    <r>
      <rPr>
        <b/>
        <sz val="10"/>
        <color theme="1"/>
        <rFont val="Arial"/>
        <family val="2"/>
      </rPr>
      <t>Messung flüchtiger organischer Verbindungen (VOC)</t>
    </r>
    <r>
      <rPr>
        <sz val="10"/>
        <color theme="1"/>
        <rFont val="Arial"/>
        <family val="2"/>
      </rPr>
      <t xml:space="preserve"> (50 Punkte)
</t>
    </r>
    <r>
      <rPr>
        <b/>
        <sz val="10"/>
        <color theme="1"/>
        <rFont val="Arial"/>
        <family val="2"/>
      </rPr>
      <t>ODER ALTERNATIV</t>
    </r>
    <r>
      <rPr>
        <sz val="10"/>
        <color theme="1"/>
        <rFont val="Arial"/>
        <family val="2"/>
      </rPr>
      <t xml:space="preserve">
Bewertung von nicht vergleichbaren VOC-Messungen (mehr als 4 Wochen nach Fertigstellung gemessen) (25 Punkte)
</t>
    </r>
    <r>
      <rPr>
        <b/>
        <sz val="10"/>
        <color theme="1"/>
        <rFont val="Arial"/>
        <family val="2"/>
      </rPr>
      <t>ZUSÄTZLICH</t>
    </r>
    <r>
      <rPr>
        <sz val="10"/>
        <color theme="1"/>
        <rFont val="Arial"/>
        <family val="2"/>
      </rPr>
      <t xml:space="preserve">
Erfolgt die VOC-Messung nach Bestückung der Ladenfläche mit Waren (Vollsortiment) bzw. nach der kompletten Ausstattung analog zum Betriebszustand, kann bei entsprechender  Einhaltung der obigen TVOC [µg/m³] und Formaldehyd [µg/m³] Ergebnisse ein Bonus angerechnet werden. (10 Punkte)</t>
    </r>
  </si>
  <si>
    <r>
      <rPr>
        <b/>
        <sz val="10"/>
        <color theme="1"/>
        <rFont val="Arial"/>
        <family val="2"/>
      </rPr>
      <t>Planungsteam</t>
    </r>
    <r>
      <rPr>
        <sz val="10"/>
        <color theme="1"/>
        <rFont val="Arial"/>
        <family val="2"/>
      </rPr>
      <t xml:space="preserve">
- Ein Innenarchitekt oder Architekt wird mit dem Entwurf der Innenraumgestaltung beauftragt. (20 Punkte)
</t>
    </r>
    <r>
      <rPr>
        <b/>
        <sz val="10"/>
        <color theme="1"/>
        <rFont val="Arial"/>
        <family val="2"/>
      </rPr>
      <t>ZUSÄTZLICH</t>
    </r>
    <r>
      <rPr>
        <sz val="10"/>
        <color theme="1"/>
        <rFont val="Arial"/>
        <family val="2"/>
      </rPr>
      <t xml:space="preserve">
- Zusätzlich hat der beauftragte Innenarchitekt oder Architekt ein Handbuch für Gestaltungsrichtlinien erstellt
   -&gt; 1 Merkmal (2 Punkte)
   -&gt; 2 Merkmale (7 Punkte)
   -&gt; 3 oder mehr Merkmale (10 Punkte)
</t>
    </r>
    <r>
      <rPr>
        <b/>
        <sz val="10"/>
        <color theme="1"/>
        <rFont val="Arial"/>
        <family val="2"/>
      </rPr>
      <t>ODER</t>
    </r>
    <r>
      <rPr>
        <sz val="10"/>
        <color theme="1"/>
        <rFont val="Arial"/>
        <family val="2"/>
      </rPr>
      <t xml:space="preserve">
Ein Innenarchitekt oder Architekt wird neben dem Entwurf zusätzlich mit der künstlerischen Oberleitung für den gesamten Ausbau beauftragt. (35 Punkte)
</t>
    </r>
    <r>
      <rPr>
        <b/>
        <sz val="10"/>
        <color theme="1"/>
        <rFont val="Arial"/>
        <family val="2"/>
      </rPr>
      <t>ODER</t>
    </r>
    <r>
      <rPr>
        <sz val="10"/>
        <color theme="1"/>
        <rFont val="Arial"/>
        <family val="2"/>
      </rPr>
      <t xml:space="preserve">
Ein Innenarchitekt oder Architekt wird über alle Leistungsphasen hinweg, also auch für die Umsetzung des Entwurfes beauftragt. (40 Punkte)
</t>
    </r>
    <r>
      <rPr>
        <b/>
        <sz val="10"/>
        <color theme="1"/>
        <rFont val="Arial"/>
        <family val="2"/>
      </rPr>
      <t>ODER</t>
    </r>
    <r>
      <rPr>
        <sz val="10"/>
        <color theme="1"/>
        <rFont val="Arial"/>
        <family val="2"/>
      </rPr>
      <t xml:space="preserve">
Das gesamte Planungsteam (Innenarchitekt oder Architekt sowie weitere am Konzept beteiligte Fachplaner) wird über alle Leistungsphasen hinweg beauftragt. (50 Punkte)
(Details siehe Kriterium)</t>
    </r>
  </si>
  <si>
    <r>
      <rPr>
        <b/>
        <sz val="10"/>
        <color theme="1"/>
        <rFont val="Arial"/>
        <family val="2"/>
      </rPr>
      <t>Tageslichtverfügbarkeit
Transluzenter Anteil an Fassadenflächen (variabel)</t>
    </r>
    <r>
      <rPr>
        <sz val="10"/>
        <color theme="1"/>
        <rFont val="Arial"/>
        <family val="2"/>
      </rPr>
      <t xml:space="preserve">
- 0 % bis 50 % der Fassadenfläche/Dachflächen an der Gesamtnettoverkaufsfläche der Shopfläche sind transluzent (Fenster/Oberlichter) und versorgen die Fläche mit Tageslicht. (max. 15 Punkte)
</t>
    </r>
    <r>
      <rPr>
        <b/>
        <sz val="10"/>
        <color rgb="FFFF0000"/>
        <rFont val="Arial"/>
        <family val="2"/>
      </rPr>
      <t>(soll dieser Indikator als „nicht relevant“ betrachtet werden, bitte "X" eintragen)</t>
    </r>
  </si>
  <si>
    <r>
      <rPr>
        <b/>
        <sz val="10"/>
        <color theme="1"/>
        <rFont val="Arial"/>
        <family val="2"/>
      </rPr>
      <t>Gemeinschaftsanlagen und Kommunikationszonen
Für Mitarbeiter</t>
    </r>
    <r>
      <rPr>
        <sz val="10"/>
        <color theme="1"/>
        <rFont val="Arial"/>
        <family val="2"/>
      </rPr>
      <t xml:space="preserve">
Kommunikationszonen sind auf der (Miet-)Fläche für Mitarbeiter vorhanden:
- 1 Merkmal (3 Punkte)
- 2 oder mehr Merkmale (5 Punkte)
(Details siehe Kriterium)
</t>
    </r>
    <r>
      <rPr>
        <b/>
        <sz val="10"/>
        <color theme="1"/>
        <rFont val="Arial"/>
        <family val="2"/>
      </rPr>
      <t xml:space="preserve">ZUSÄTZLICH
Für Kunden
</t>
    </r>
    <r>
      <rPr>
        <sz val="10"/>
        <color theme="1"/>
        <rFont val="Arial"/>
        <family val="2"/>
      </rPr>
      <t xml:space="preserve">Kommunikationszonen sind auf der (Miet-)Fläche für Kunden vorhanden:
- 2 Merkmale (10 Punkte)
- 3 oder mehr Merkmale (15 Punkte)
(Details siehe Kriterium)
</t>
    </r>
    <r>
      <rPr>
        <b/>
        <sz val="10"/>
        <color rgb="FF00ACE9"/>
        <rFont val="Arial"/>
        <family val="2"/>
      </rPr>
      <t>INNOVATIONSRAUM</t>
    </r>
    <r>
      <rPr>
        <sz val="10"/>
        <color theme="1"/>
        <rFont val="Arial"/>
        <family val="2"/>
      </rPr>
      <t xml:space="preserve">
Erläuterung: Alternative Merkmale sind bei Nachweis der Förderung der Gemeinschaft projektspezifisch erweiterbar und können in Indikator 1.1 angerechnet werden. Eine Beeinträchtigung (Geräusche, Gerüche, Bewegung, …) anderer Nutzer sollen durch die Angebote nicht entstehen.</t>
    </r>
  </si>
  <si>
    <r>
      <rPr>
        <b/>
        <sz val="10"/>
        <color theme="1"/>
        <rFont val="Arial"/>
        <family val="2"/>
      </rPr>
      <t>Gemeinschaftsanlagen und Kommunikationszonen
Für Mitarbeiter</t>
    </r>
    <r>
      <rPr>
        <sz val="10"/>
        <color theme="1"/>
        <rFont val="Arial"/>
        <family val="2"/>
      </rPr>
      <t xml:space="preserve">
Kommunikationszonen sind auf der (Miet-)Fläche für Mitarbeiter vorhanden:
- 1 Merkmal (3 Punkte)
- 2 oder mehr Merkmale (5 Punkte)
(Details siehe Kriterium)
</t>
    </r>
    <r>
      <rPr>
        <b/>
        <sz val="10"/>
        <color theme="1"/>
        <rFont val="Arial"/>
        <family val="2"/>
      </rPr>
      <t xml:space="preserve">ZUSÄTZLICH
Für Kunden
</t>
    </r>
    <r>
      <rPr>
        <sz val="10"/>
        <color theme="1"/>
        <rFont val="Arial"/>
        <family val="2"/>
      </rPr>
      <t xml:space="preserve">Kommunikationszonen sind auf der (Miet-)Fläche für Kunden vorhanden:
- 2 Merkmale (10 Punkte)
- 3 oder mehr Merkmale (15 Punkte)
(Details siehe Kriterium
</t>
    </r>
    <r>
      <rPr>
        <b/>
        <sz val="10"/>
        <color rgb="FF00ACE9"/>
        <rFont val="Arial"/>
        <family val="2"/>
      </rPr>
      <t>INNOVATIONSRAUM</t>
    </r>
    <r>
      <rPr>
        <sz val="10"/>
        <color theme="1"/>
        <rFont val="Arial"/>
        <family val="2"/>
      </rPr>
      <t xml:space="preserve">
Erläuterung: Alternative Merkmale sind bei Nachweis der Förderung der Gemeinschaft projektspezifisch erweiterbar und können in Indikator 1.1 angerechnet werden. Eine Beeinträchtigung (Geräusche, Gerüche, Bewegung, …) anderer Nutzer sollen durch die Angebote nicht entstehen.</t>
    </r>
  </si>
  <si>
    <r>
      <rPr>
        <b/>
        <sz val="10"/>
        <color theme="1"/>
        <rFont val="Arial"/>
        <family val="2"/>
      </rPr>
      <t>Planungsteam</t>
    </r>
    <r>
      <rPr>
        <sz val="10"/>
        <color theme="1"/>
        <rFont val="Arial"/>
        <family val="2"/>
      </rPr>
      <t xml:space="preserve">
- Ein Innenarchitekt oder Architekt wird mit dem Entwurf der Innenraumgestaltung beauftragt. (20 Punkte)
</t>
    </r>
    <r>
      <rPr>
        <b/>
        <sz val="10"/>
        <color theme="1"/>
        <rFont val="Arial"/>
        <family val="2"/>
      </rPr>
      <t>ZUSÄTZLICH</t>
    </r>
    <r>
      <rPr>
        <sz val="10"/>
        <color theme="1"/>
        <rFont val="Arial"/>
        <family val="2"/>
      </rPr>
      <t xml:space="preserve">
- Zusätzlich hat der beauftragte Innenarchitekt oder Architekt ein Handbuch für Gestaltungsrichtlinien erstellt 
   -&gt; 1 Merkmal (3 Punkte)
   -&gt; 2 Merkmale (7 Punkte)
   -&gt; 3 oder mehr Merkmale (10 Punkte)
</t>
    </r>
    <r>
      <rPr>
        <b/>
        <sz val="10"/>
        <color theme="1"/>
        <rFont val="Arial"/>
        <family val="2"/>
      </rPr>
      <t>ODER</t>
    </r>
    <r>
      <rPr>
        <sz val="10"/>
        <color theme="1"/>
        <rFont val="Arial"/>
        <family val="2"/>
      </rPr>
      <t xml:space="preserve">
Ein Innenarchitekt oder Architekt wird neben dem Entwurf zusätzlich mit der künstlerischen Oberleitung für den gesamten Ausbau beauftragt. (35 Punkte)
</t>
    </r>
    <r>
      <rPr>
        <b/>
        <sz val="10"/>
        <color theme="1"/>
        <rFont val="Arial"/>
        <family val="2"/>
      </rPr>
      <t>ODER</t>
    </r>
    <r>
      <rPr>
        <sz val="10"/>
        <color theme="1"/>
        <rFont val="Arial"/>
        <family val="2"/>
      </rPr>
      <t xml:space="preserve">
Ein Innenarchitekt oder Architekt wird über alle Leistungsphasen hinweg, also auch für die Umsetzung des Entwurfes beauftragt. (40 Punkte)
</t>
    </r>
    <r>
      <rPr>
        <b/>
        <sz val="10"/>
        <color theme="1"/>
        <rFont val="Arial"/>
        <family val="2"/>
      </rPr>
      <t>ODER</t>
    </r>
    <r>
      <rPr>
        <sz val="10"/>
        <color theme="1"/>
        <rFont val="Arial"/>
        <family val="2"/>
      </rPr>
      <t xml:space="preserve">
Das gesamte Planungsteam (Innenarchitekt oder Architekt sowie weitere am Konzept beteiligte Fachplaner) wird über alle Leistungsphasen hinweg beauftragt. (50 Punkte)
(Details siehe Kriterium)</t>
    </r>
  </si>
  <si>
    <r>
      <rPr>
        <b/>
        <sz val="10"/>
        <color theme="1"/>
        <rFont val="Arial"/>
        <family val="2"/>
      </rPr>
      <t>Planungsteam</t>
    </r>
    <r>
      <rPr>
        <sz val="10"/>
        <color theme="1"/>
        <rFont val="Arial"/>
        <family val="2"/>
      </rPr>
      <t xml:space="preserve">
- Ein Innenarchitekt oder Architekt wird mit dem Entwurf der Innenraumgestaltung beauftragt. (20 Punkte)
</t>
    </r>
    <r>
      <rPr>
        <b/>
        <sz val="10"/>
        <color theme="1"/>
        <rFont val="Arial"/>
        <family val="2"/>
      </rPr>
      <t>ZUSÄTZLICH</t>
    </r>
    <r>
      <rPr>
        <sz val="10"/>
        <color theme="1"/>
        <rFont val="Arial"/>
        <family val="2"/>
      </rPr>
      <t xml:space="preserve">
- Zusätzlich hat der beauftragte Innenarchitekt oder Architekt ein Handbuch für Gestaltungsrichtlinien erstellt 
   -&gt; 1 Merkmal (3 Punkte)
   -&gt; 2 Merkmale (7 Punkte)
   -&gt; 3 oder mehr Markmale (10 Punkte)
</t>
    </r>
    <r>
      <rPr>
        <b/>
        <sz val="10"/>
        <color theme="1"/>
        <rFont val="Arial"/>
        <family val="2"/>
      </rPr>
      <t>ODER</t>
    </r>
    <r>
      <rPr>
        <sz val="10"/>
        <color theme="1"/>
        <rFont val="Arial"/>
        <family val="2"/>
      </rPr>
      <t xml:space="preserve">
Ein Innenarchitekt oder Architekt wird neben dem Entwurf zusätzlich mit der künstlerischen Oberleitung für den gesamten Ausbau beauftragt. (35 Punkte)
</t>
    </r>
    <r>
      <rPr>
        <b/>
        <sz val="10"/>
        <color theme="1"/>
        <rFont val="Arial"/>
        <family val="2"/>
      </rPr>
      <t>ODER</t>
    </r>
    <r>
      <rPr>
        <sz val="10"/>
        <color theme="1"/>
        <rFont val="Arial"/>
        <family val="2"/>
      </rPr>
      <t xml:space="preserve">
Ein Innenarchitekt oder Architekt wird über alle Leistungsphasen hinweg, also auch für die Umsetzung des Entwurfes beauftragt. (40 Punkte)
</t>
    </r>
    <r>
      <rPr>
        <b/>
        <sz val="10"/>
        <color theme="1"/>
        <rFont val="Arial"/>
        <family val="2"/>
      </rPr>
      <t>ODER</t>
    </r>
    <r>
      <rPr>
        <sz val="10"/>
        <color theme="1"/>
        <rFont val="Arial"/>
        <family val="2"/>
      </rPr>
      <t xml:space="preserve">
Das gesamte Planungsteam (Innenarchitekt oder Architekt sowie weitere am Konzept beteiligte Fachplaner) wird über alle Leistungsphasen hinweg beauftragt. (50 Punkte)
(Details siehe Kriterium)</t>
    </r>
  </si>
  <si>
    <t>ÖGNI Auditor</t>
  </si>
  <si>
    <t>Version 2020 ÖGNI</t>
  </si>
  <si>
    <t>Prüftool Neubau Innenräume, Version 2020 ÖGNI</t>
  </si>
  <si>
    <t>Datum der Prüfung</t>
  </si>
  <si>
    <t>Prüfer</t>
  </si>
  <si>
    <r>
      <rPr>
        <b/>
        <sz val="10"/>
        <color theme="1"/>
        <rFont val="Arial"/>
        <family val="2"/>
      </rPr>
      <t xml:space="preserve">Alternative Bewertung
Schadstoffgutachten, gutachterliche Stellungnahme oder Innenraumluftmessung vor Umsetzung der Ausbaumaßnahme </t>
    </r>
    <r>
      <rPr>
        <sz val="10"/>
        <color theme="1"/>
        <rFont val="Arial"/>
        <family val="2"/>
      </rPr>
      <t xml:space="preserve">
Die Innenraumluftqualität vor Umsetzung der Ausbaumaßnahme wurde anhand eines Schadstoffgutachtens, einer gutachterlichen Stellungnahme oder einer Innenraumluftmessung (bei Flächen in Bestandsbauten entsprechend der Anlage 3)  als gesundheitlich unbedenklich eingestuft. (30 Punkte)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</si>
</sst>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color theme="1"/>
      <name val="Arial"/>
      <family val="2"/>
    </font>
    <font>
      <b/>
      <sz val="10"/>
      <color theme="0"/>
      <name val="Arial"/>
      <family val="2"/>
    </font>
    <font>
      <b/>
      <sz val="10"/>
      <color theme="1"/>
      <name val="Arial"/>
      <family val="2"/>
    </font>
    <font>
      <b/>
      <sz val="10"/>
      <color rgb="FFFF0000"/>
      <name val="Arial"/>
      <family val="2"/>
    </font>
    <font>
      <b/>
      <sz val="10"/>
      <color rgb="FF00ACE9"/>
      <name val="Arial"/>
      <family val="2"/>
    </font>
    <font>
      <b/>
      <sz val="10"/>
      <color rgb="FF00B050"/>
      <name val="Arial"/>
      <family val="2"/>
    </font>
    <font>
      <b/>
      <vertAlign val="subscript"/>
      <sz val="10"/>
      <color theme="1"/>
      <name val="Arial"/>
      <family val="2"/>
    </font>
    <font>
      <b/>
      <sz val="12"/>
      <color theme="1"/>
      <name val="Arial"/>
      <family val="2"/>
    </font>
    <font>
      <sz val="8"/>
      <color theme="1"/>
      <name val="Arial"/>
      <family val="2"/>
    </font>
    <font>
      <b/>
      <sz val="8"/>
      <color theme="1"/>
      <name val="Arial"/>
      <family val="2"/>
    </font>
    <font>
      <b/>
      <sz val="9"/>
      <name val="Arial"/>
      <family val="2"/>
    </font>
    <font>
      <sz val="9"/>
      <color theme="1"/>
      <name val="Arial"/>
      <family val="2"/>
    </font>
    <font>
      <sz val="9"/>
      <name val="Arial"/>
      <family val="2"/>
    </font>
    <font>
      <sz val="10"/>
      <name val="Arial"/>
      <family val="2"/>
    </font>
    <font>
      <b/>
      <sz val="9"/>
      <color theme="1"/>
      <name val="Arial"/>
      <family val="2"/>
    </font>
    <font>
      <b/>
      <sz val="8"/>
      <name val="Arial"/>
      <family val="2"/>
    </font>
    <font>
      <sz val="8"/>
      <name val="Arial"/>
      <family val="2"/>
    </font>
    <font>
      <sz val="8"/>
      <color theme="1"/>
      <name val="Calibri"/>
      <family val="2"/>
      <scheme val="minor"/>
    </font>
    <font>
      <b/>
      <sz val="10"/>
      <color theme="0" tint="-4.9989318521683403E-2"/>
      <name val="Arial"/>
      <family val="2"/>
    </font>
  </fonts>
  <fills count="10">
    <fill>
      <patternFill patternType="none"/>
    </fill>
    <fill>
      <patternFill patternType="gray125"/>
    </fill>
    <fill>
      <patternFill patternType="solid">
        <fgColor rgb="FF3C4981"/>
        <bgColor indexed="64"/>
      </patternFill>
    </fill>
    <fill>
      <patternFill patternType="solid">
        <fgColor rgb="FFD47600"/>
        <bgColor indexed="64"/>
      </patternFill>
    </fill>
    <fill>
      <patternFill patternType="solid">
        <fgColor rgb="FF00ACE9"/>
        <bgColor indexed="64"/>
      </patternFill>
    </fill>
    <fill>
      <patternFill patternType="lightGray"/>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3" fillId="0" borderId="0"/>
  </cellStyleXfs>
  <cellXfs count="209">
    <xf numFmtId="0" fontId="0" fillId="0" borderId="0" xfId="0"/>
    <xf numFmtId="0" fontId="1" fillId="4" borderId="1" xfId="0" applyFont="1" applyFill="1" applyBorder="1" applyAlignment="1">
      <alignment horizontal="center" vertical="center" wrapText="1"/>
    </xf>
    <xf numFmtId="16" fontId="0" fillId="0" borderId="1" xfId="0" quotePrefix="1" applyNumberFormat="1" applyFill="1" applyBorder="1" applyAlignment="1">
      <alignment horizontal="right" vertical="top"/>
    </xf>
    <xf numFmtId="16" fontId="0" fillId="0" borderId="1" xfId="0" quotePrefix="1" applyNumberFormat="1" applyFill="1" applyBorder="1" applyAlignment="1">
      <alignment horizontal="right" vertical="top" wrapText="1"/>
    </xf>
    <xf numFmtId="14" fontId="0" fillId="0" borderId="1" xfId="0" quotePrefix="1" applyNumberFormat="1" applyBorder="1" applyAlignment="1">
      <alignment horizontal="right" vertical="top"/>
    </xf>
    <xf numFmtId="0" fontId="0" fillId="0" borderId="1" xfId="0" quotePrefix="1" applyFill="1" applyBorder="1" applyAlignment="1">
      <alignment horizontal="left" vertical="top" wrapText="1"/>
    </xf>
    <xf numFmtId="16" fontId="0" fillId="0" borderId="1" xfId="0" quotePrefix="1" applyNumberFormat="1" applyBorder="1" applyAlignment="1">
      <alignment horizontal="right" vertical="top"/>
    </xf>
    <xf numFmtId="0" fontId="0" fillId="0" borderId="1" xfId="0" quotePrefix="1" applyBorder="1" applyAlignment="1">
      <alignment horizontal="right" vertical="top" wrapText="1"/>
    </xf>
    <xf numFmtId="0" fontId="0" fillId="0" borderId="1" xfId="0" quotePrefix="1" applyBorder="1" applyAlignment="1">
      <alignment horizontal="right" vertical="top"/>
    </xf>
    <xf numFmtId="0" fontId="0" fillId="0" borderId="1" xfId="0" quotePrefix="1" applyFill="1" applyBorder="1" applyAlignment="1">
      <alignment horizontal="right" vertical="top"/>
    </xf>
    <xf numFmtId="0" fontId="0" fillId="0" borderId="1" xfId="0" quotePrefix="1" applyFill="1" applyBorder="1" applyAlignment="1">
      <alignment horizontal="right" vertical="top" wrapText="1"/>
    </xf>
    <xf numFmtId="0" fontId="0" fillId="6" borderId="1" xfId="0" applyFill="1" applyBorder="1"/>
    <xf numFmtId="0" fontId="0" fillId="0" borderId="1" xfId="0" applyBorder="1" applyAlignment="1">
      <alignment horizontal="center" vertical="center"/>
    </xf>
    <xf numFmtId="0" fontId="0" fillId="6" borderId="1" xfId="0" applyFill="1" applyBorder="1" applyAlignment="1">
      <alignment horizontal="center" vertical="center"/>
    </xf>
    <xf numFmtId="0" fontId="7" fillId="0" borderId="0" xfId="0" applyFont="1"/>
    <xf numFmtId="0" fontId="2" fillId="0" borderId="1" xfId="0" applyFont="1" applyBorder="1" applyAlignment="1">
      <alignment horizontal="center"/>
    </xf>
    <xf numFmtId="0" fontId="2" fillId="0" borderId="0" xfId="0" applyFont="1" applyBorder="1" applyAlignment="1">
      <alignment horizontal="center"/>
    </xf>
    <xf numFmtId="16" fontId="0" fillId="0" borderId="1" xfId="0" applyNumberFormat="1" applyFont="1" applyFill="1" applyBorder="1" applyAlignment="1">
      <alignment horizontal="right" vertical="top" wrapText="1"/>
    </xf>
    <xf numFmtId="16" fontId="0" fillId="0" borderId="1" xfId="0" applyNumberFormat="1" applyFont="1" applyFill="1" applyBorder="1" applyAlignment="1">
      <alignment horizontal="left" vertical="top" wrapText="1"/>
    </xf>
    <xf numFmtId="0" fontId="0" fillId="0" borderId="1" xfId="0" quotePrefix="1" applyFont="1" applyBorder="1" applyAlignment="1">
      <alignment horizontal="right" vertical="top" wrapText="1"/>
    </xf>
    <xf numFmtId="0" fontId="1"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wrapText="1"/>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0" fillId="5" borderId="6" xfId="0" applyFill="1" applyBorder="1" applyAlignment="1">
      <alignment horizontal="center" vertical="center"/>
    </xf>
    <xf numFmtId="0" fontId="0" fillId="0" borderId="0" xfId="0"/>
    <xf numFmtId="0" fontId="0" fillId="0" borderId="1" xfId="0"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vertical="center"/>
    </xf>
    <xf numFmtId="0" fontId="0" fillId="0" borderId="0" xfId="0" applyAlignment="1">
      <alignment horizontal="center" vertical="center"/>
    </xf>
    <xf numFmtId="0" fontId="11" fillId="0" borderId="0" xfId="0" applyFont="1" applyProtection="1"/>
    <xf numFmtId="0" fontId="8" fillId="0" borderId="1" xfId="1" applyFont="1" applyBorder="1" applyAlignment="1" applyProtection="1">
      <alignment horizontal="left" vertical="center"/>
    </xf>
    <xf numFmtId="0" fontId="12" fillId="7" borderId="1" xfId="0" applyNumberFormat="1" applyFont="1" applyFill="1" applyBorder="1" applyAlignment="1" applyProtection="1">
      <alignment horizontal="left" vertical="top"/>
    </xf>
    <xf numFmtId="0" fontId="9" fillId="0" borderId="1" xfId="0" applyFont="1" applyBorder="1" applyAlignment="1">
      <alignment horizontal="left" vertical="center"/>
    </xf>
    <xf numFmtId="14"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8" fillId="0" borderId="1" xfId="1" applyFont="1" applyBorder="1" applyAlignment="1" applyProtection="1">
      <alignment horizontal="left" vertical="center"/>
      <protection locked="0"/>
    </xf>
    <xf numFmtId="0" fontId="17" fillId="0" borderId="1" xfId="0" applyFont="1" applyBorder="1"/>
    <xf numFmtId="14" fontId="8" fillId="0" borderId="1" xfId="1" applyNumberFormat="1" applyFont="1" applyBorder="1" applyAlignment="1" applyProtection="1">
      <alignment horizontal="left" vertical="center"/>
    </xf>
    <xf numFmtId="0" fontId="10" fillId="7" borderId="1" xfId="1" applyFont="1" applyFill="1" applyBorder="1" applyAlignment="1" applyProtection="1">
      <alignment horizontal="left" vertical="center"/>
    </xf>
    <xf numFmtId="0" fontId="14" fillId="7" borderId="1" xfId="0" applyFont="1" applyFill="1" applyBorder="1" applyAlignment="1">
      <alignment horizontal="left" vertical="center"/>
    </xf>
    <xf numFmtId="0" fontId="15" fillId="7" borderId="1" xfId="1" applyFont="1" applyFill="1" applyBorder="1" applyAlignment="1" applyProtection="1">
      <alignment horizontal="left" vertical="center"/>
    </xf>
    <xf numFmtId="0" fontId="16" fillId="7" borderId="1" xfId="1" applyFont="1" applyFill="1" applyBorder="1" applyAlignment="1" applyProtection="1">
      <alignment horizontal="left" vertical="center"/>
    </xf>
    <xf numFmtId="0" fontId="9" fillId="7" borderId="1" xfId="1" applyFont="1" applyFill="1" applyBorder="1" applyAlignment="1" applyProtection="1">
      <alignment horizontal="left" vertical="center"/>
    </xf>
    <xf numFmtId="0" fontId="18" fillId="2" borderId="1" xfId="0" applyFont="1" applyFill="1" applyBorder="1"/>
    <xf numFmtId="0" fontId="2" fillId="8" borderId="1" xfId="0" applyFont="1" applyFill="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xf>
    <xf numFmtId="164" fontId="0" fillId="9" borderId="1" xfId="0" applyNumberFormat="1" applyFill="1" applyBorder="1" applyAlignment="1">
      <alignment horizontal="center" vertical="center"/>
    </xf>
    <xf numFmtId="0" fontId="0" fillId="9" borderId="1" xfId="0" applyFill="1" applyBorder="1" applyAlignment="1">
      <alignment horizontal="center" vertical="center"/>
    </xf>
    <xf numFmtId="0" fontId="2" fillId="9" borderId="5" xfId="0" applyFont="1" applyFill="1" applyBorder="1" applyAlignment="1">
      <alignment horizontal="center" vertical="top"/>
    </xf>
    <xf numFmtId="0" fontId="2" fillId="9" borderId="6" xfId="0" applyFont="1" applyFill="1" applyBorder="1" applyAlignment="1">
      <alignment horizontal="center" vertical="top"/>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164" fontId="1" fillId="0" borderId="0" xfId="0" applyNumberFormat="1" applyFont="1" applyFill="1" applyBorder="1" applyAlignment="1">
      <alignment horizontal="center"/>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9" borderId="6" xfId="0" applyFill="1" applyBorder="1" applyAlignment="1">
      <alignment horizontal="center" vertical="center"/>
    </xf>
    <xf numFmtId="0" fontId="0" fillId="9" borderId="5" xfId="0" applyFill="1" applyBorder="1" applyAlignment="1">
      <alignment horizontal="center" vertical="top"/>
    </xf>
    <xf numFmtId="0" fontId="0" fillId="9" borderId="7" xfId="0" applyFill="1" applyBorder="1" applyAlignment="1">
      <alignment horizontal="center" vertical="top"/>
    </xf>
    <xf numFmtId="0" fontId="0" fillId="9" borderId="6" xfId="0" applyFill="1" applyBorder="1" applyAlignment="1">
      <alignment horizontal="center" vertical="top"/>
    </xf>
    <xf numFmtId="0" fontId="1" fillId="2" borderId="1" xfId="0" applyFont="1" applyFill="1" applyBorder="1" applyAlignment="1"/>
    <xf numFmtId="0" fontId="2" fillId="0" borderId="1" xfId="0" applyFont="1" applyBorder="1" applyAlignment="1">
      <alignment wrapText="1"/>
    </xf>
    <xf numFmtId="16" fontId="2" fillId="0" borderId="1" xfId="0" applyNumberFormat="1" applyFont="1" applyBorder="1" applyAlignment="1">
      <alignment wrapText="1"/>
    </xf>
    <xf numFmtId="9" fontId="0" fillId="0" borderId="1" xfId="0" applyNumberFormat="1" applyBorder="1" applyAlignment="1">
      <alignment horizontal="center" vertical="center"/>
    </xf>
    <xf numFmtId="164" fontId="11" fillId="7" borderId="1" xfId="0" applyNumberFormat="1" applyFont="1" applyFill="1" applyBorder="1" applyAlignment="1" applyProtection="1">
      <alignment horizontal="left" vertical="top"/>
    </xf>
    <xf numFmtId="164" fontId="12" fillId="7" borderId="1" xfId="0" applyNumberFormat="1" applyFont="1" applyFill="1" applyBorder="1" applyAlignment="1" applyProtection="1">
      <alignment horizontal="left" vertical="top"/>
    </xf>
    <xf numFmtId="0" fontId="0" fillId="0" borderId="0" xfId="0" applyProtection="1">
      <protection hidden="1"/>
    </xf>
    <xf numFmtId="0" fontId="7" fillId="0" borderId="0" xfId="0" applyFont="1" applyProtection="1">
      <protection hidden="1"/>
    </xf>
    <xf numFmtId="0" fontId="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0" fontId="0" fillId="0" borderId="1" xfId="0" applyBorder="1" applyAlignment="1" applyProtection="1">
      <alignment horizontal="left"/>
      <protection hidden="1"/>
    </xf>
    <xf numFmtId="164" fontId="1" fillId="2" borderId="1" xfId="0" applyNumberFormat="1" applyFont="1" applyFill="1" applyBorder="1" applyAlignment="1" applyProtection="1">
      <alignment horizontal="center"/>
      <protection hidden="1"/>
    </xf>
    <xf numFmtId="0" fontId="1" fillId="4"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top"/>
      <protection hidden="1"/>
    </xf>
    <xf numFmtId="0" fontId="2" fillId="3" borderId="1" xfId="0" applyFont="1"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16" fontId="0" fillId="0" borderId="1" xfId="0" quotePrefix="1" applyNumberFormat="1" applyBorder="1" applyAlignment="1" applyProtection="1">
      <alignment horizontal="right" vertical="top"/>
      <protection hidden="1"/>
    </xf>
    <xf numFmtId="0" fontId="0" fillId="0" borderId="1" xfId="0" applyBorder="1" applyAlignment="1" applyProtection="1">
      <alignment horizontal="left" vertical="top" wrapText="1"/>
      <protection hidden="1"/>
    </xf>
    <xf numFmtId="16" fontId="0" fillId="0" borderId="1" xfId="0" quotePrefix="1" applyNumberFormat="1" applyFill="1" applyBorder="1" applyAlignment="1" applyProtection="1">
      <alignment horizontal="right" vertical="top"/>
      <protection hidden="1"/>
    </xf>
    <xf numFmtId="0" fontId="0" fillId="0" borderId="1" xfId="0" applyBorder="1" applyAlignment="1" applyProtection="1">
      <alignment horizontal="left" wrapText="1"/>
      <protection hidden="1"/>
    </xf>
    <xf numFmtId="16" fontId="0" fillId="0" borderId="1" xfId="0" applyNumberFormat="1" applyFont="1" applyFill="1" applyBorder="1" applyAlignment="1" applyProtection="1">
      <alignment horizontal="right" vertical="top" wrapText="1"/>
      <protection hidden="1"/>
    </xf>
    <xf numFmtId="16" fontId="0" fillId="0" borderId="1" xfId="0" applyNumberFormat="1" applyFont="1" applyFill="1" applyBorder="1" applyAlignment="1" applyProtection="1">
      <alignment horizontal="left" vertical="top" wrapText="1"/>
      <protection hidden="1"/>
    </xf>
    <xf numFmtId="16" fontId="0" fillId="0" borderId="1" xfId="0" quotePrefix="1" applyNumberFormat="1" applyFill="1" applyBorder="1" applyAlignment="1" applyProtection="1">
      <alignment horizontal="right" vertical="top" wrapText="1"/>
      <protection hidden="1"/>
    </xf>
    <xf numFmtId="14" fontId="0" fillId="0" borderId="1" xfId="0" quotePrefix="1" applyNumberFormat="1" applyBorder="1" applyAlignment="1" applyProtection="1">
      <alignment horizontal="right" vertical="top"/>
      <protection hidden="1"/>
    </xf>
    <xf numFmtId="0" fontId="0" fillId="0" borderId="1" xfId="0" quotePrefix="1" applyFill="1" applyBorder="1" applyAlignment="1" applyProtection="1">
      <alignment horizontal="left" vertical="top" wrapText="1"/>
      <protection hidden="1"/>
    </xf>
    <xf numFmtId="0" fontId="0" fillId="0" borderId="1" xfId="0" quotePrefix="1" applyBorder="1" applyAlignment="1" applyProtection="1">
      <alignment horizontal="right" vertical="top" wrapText="1"/>
      <protection hidden="1"/>
    </xf>
    <xf numFmtId="0" fontId="0" fillId="0" borderId="1" xfId="0" quotePrefix="1" applyBorder="1" applyAlignment="1" applyProtection="1">
      <alignment horizontal="right" vertical="top"/>
      <protection hidden="1"/>
    </xf>
    <xf numFmtId="0" fontId="0" fillId="0" borderId="1" xfId="0" quotePrefix="1" applyFill="1" applyBorder="1" applyAlignment="1" applyProtection="1">
      <alignment horizontal="right" vertical="top"/>
      <protection hidden="1"/>
    </xf>
    <xf numFmtId="0" fontId="0" fillId="0" borderId="1" xfId="0" quotePrefix="1" applyFill="1" applyBorder="1" applyAlignment="1" applyProtection="1">
      <alignment horizontal="right" vertical="top" wrapText="1"/>
      <protection hidden="1"/>
    </xf>
    <xf numFmtId="0" fontId="0" fillId="6" borderId="1" xfId="0" applyFill="1" applyBorder="1" applyProtection="1">
      <protection locked="0"/>
    </xf>
    <xf numFmtId="0" fontId="0" fillId="6" borderId="1" xfId="0" applyFill="1" applyBorder="1" applyAlignment="1" applyProtection="1">
      <alignment horizontal="center" vertical="center"/>
      <protection locked="0"/>
    </xf>
    <xf numFmtId="0" fontId="0" fillId="0" borderId="1" xfId="0" quotePrefix="1" applyFont="1" applyBorder="1" applyAlignment="1" applyProtection="1">
      <alignment horizontal="right" vertical="top" wrapText="1"/>
      <protection hidden="1"/>
    </xf>
    <xf numFmtId="0" fontId="2" fillId="0" borderId="1" xfId="0" applyFont="1" applyBorder="1" applyAlignment="1" applyProtection="1">
      <alignment horizontal="left" vertical="top" wrapText="1"/>
      <protection hidden="1"/>
    </xf>
    <xf numFmtId="0" fontId="0" fillId="5" borderId="6" xfId="0" applyFill="1" applyBorder="1" applyAlignment="1" applyProtection="1">
      <alignment horizontal="center" vertical="center"/>
      <protection hidden="1"/>
    </xf>
    <xf numFmtId="0" fontId="0" fillId="6" borderId="1" xfId="0" applyFill="1" applyBorder="1" applyAlignment="1" applyProtection="1">
      <alignment horizontal="left"/>
      <protection locked="0"/>
    </xf>
    <xf numFmtId="0" fontId="0" fillId="0" borderId="1" xfId="0" applyBorder="1" applyAlignment="1" applyProtection="1">
      <alignment horizontal="left"/>
      <protection hidden="1"/>
    </xf>
    <xf numFmtId="0" fontId="2" fillId="0" borderId="1" xfId="0" applyFont="1" applyBorder="1" applyAlignment="1" applyProtection="1">
      <alignment horizontal="left" vertical="center"/>
      <protection hidden="1"/>
    </xf>
    <xf numFmtId="0" fontId="0" fillId="0" borderId="1" xfId="0" applyBorder="1" applyAlignment="1" applyProtection="1">
      <alignment horizontal="left" wrapText="1"/>
      <protection hidden="1"/>
    </xf>
    <xf numFmtId="0" fontId="1" fillId="2" borderId="0" xfId="0" applyFont="1" applyFill="1" applyAlignment="1" applyProtection="1">
      <alignment horizontal="left"/>
      <protection hidden="1"/>
    </xf>
    <xf numFmtId="0" fontId="0" fillId="0" borderId="2" xfId="0" applyBorder="1" applyAlignment="1" applyProtection="1">
      <alignment horizontal="left" wrapText="1"/>
      <protection hidden="1"/>
    </xf>
    <xf numFmtId="0" fontId="0" fillId="0" borderId="3" xfId="0" applyBorder="1" applyAlignment="1" applyProtection="1">
      <alignment horizontal="left" wrapText="1"/>
      <protection hidden="1"/>
    </xf>
    <xf numFmtId="0" fontId="0" fillId="0" borderId="4" xfId="0" applyBorder="1" applyAlignment="1" applyProtection="1">
      <alignment horizontal="left" wrapText="1"/>
      <protection hidden="1"/>
    </xf>
    <xf numFmtId="0" fontId="1" fillId="2" borderId="1" xfId="0" applyFont="1" applyFill="1" applyBorder="1" applyAlignment="1" applyProtection="1">
      <alignment horizontal="left"/>
      <protection hidden="1"/>
    </xf>
    <xf numFmtId="0" fontId="2" fillId="0" borderId="1" xfId="0" applyFont="1" applyBorder="1" applyAlignment="1" applyProtection="1">
      <alignment horizontal="left"/>
      <protection hidden="1"/>
    </xf>
    <xf numFmtId="164" fontId="0" fillId="0" borderId="1" xfId="0" applyNumberForma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2" fillId="0" borderId="4" xfId="0" applyFont="1" applyBorder="1" applyAlignment="1" applyProtection="1">
      <alignment horizontal="left"/>
      <protection hidden="1"/>
    </xf>
    <xf numFmtId="0" fontId="0" fillId="0" borderId="1" xfId="0" applyNumberFormat="1" applyBorder="1" applyAlignment="1" applyProtection="1">
      <alignment horizontal="center"/>
      <protection hidden="1"/>
    </xf>
    <xf numFmtId="164" fontId="0" fillId="0" borderId="1" xfId="0" applyNumberFormat="1" applyBorder="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164" fontId="1" fillId="3" borderId="1" xfId="0" applyNumberFormat="1" applyFont="1" applyFill="1" applyBorder="1" applyAlignment="1" applyProtection="1">
      <alignment horizontal="center"/>
      <protection hidden="1"/>
    </xf>
    <xf numFmtId="0" fontId="2" fillId="5" borderId="5" xfId="0" applyFont="1" applyFill="1" applyBorder="1" applyAlignment="1" applyProtection="1">
      <alignment horizontal="center" vertical="top"/>
      <protection hidden="1"/>
    </xf>
    <xf numFmtId="0" fontId="2" fillId="5" borderId="6" xfId="0" applyFont="1" applyFill="1" applyBorder="1" applyAlignment="1" applyProtection="1">
      <alignment horizontal="center" vertical="top"/>
      <protection hidden="1"/>
    </xf>
    <xf numFmtId="0" fontId="2" fillId="0" borderId="1" xfId="0" applyFont="1" applyBorder="1" applyAlignment="1" applyProtection="1">
      <alignment horizontal="center" vertical="center" textRotation="90" wrapText="1"/>
      <protection hidden="1"/>
    </xf>
    <xf numFmtId="0" fontId="2" fillId="0" borderId="1" xfId="0" applyFont="1" applyBorder="1" applyAlignment="1" applyProtection="1">
      <alignment horizontal="center" vertical="center" textRotation="90"/>
      <protection hidden="1"/>
    </xf>
    <xf numFmtId="0" fontId="2" fillId="5" borderId="1" xfId="0" applyFont="1" applyFill="1" applyBorder="1" applyAlignment="1" applyProtection="1">
      <alignment horizontal="center" vertical="center"/>
      <protection hidden="1"/>
    </xf>
    <xf numFmtId="0" fontId="0" fillId="5" borderId="1" xfId="0" applyFill="1" applyBorder="1" applyAlignment="1" applyProtection="1">
      <alignment horizontal="center" vertical="top"/>
      <protection hidden="1"/>
    </xf>
    <xf numFmtId="0" fontId="2" fillId="0" borderId="1" xfId="0" applyFont="1" applyBorder="1" applyAlignment="1" applyProtection="1">
      <alignment horizontal="left" vertical="top"/>
      <protection hidden="1"/>
    </xf>
    <xf numFmtId="16" fontId="2" fillId="0" borderId="1" xfId="0" applyNumberFormat="1" applyFont="1" applyFill="1" applyBorder="1" applyAlignment="1" applyProtection="1">
      <alignment horizontal="left" vertical="top"/>
      <protection hidden="1"/>
    </xf>
    <xf numFmtId="0" fontId="2" fillId="0" borderId="1" xfId="0" applyFont="1" applyBorder="1" applyAlignment="1" applyProtection="1">
      <alignment horizontal="left" vertical="top" wrapText="1"/>
      <protection hidden="1"/>
    </xf>
    <xf numFmtId="0" fontId="2" fillId="0" borderId="1" xfId="0" applyFont="1" applyFill="1" applyBorder="1" applyAlignment="1" applyProtection="1">
      <alignment horizontal="left" vertical="top"/>
      <protection hidden="1"/>
    </xf>
    <xf numFmtId="16" fontId="2" fillId="0" borderId="1" xfId="0" quotePrefix="1"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16" fontId="2" fillId="0" borderId="1" xfId="0" applyNumberFormat="1" applyFont="1" applyBorder="1" applyAlignment="1" applyProtection="1">
      <alignment horizontal="left" vertical="top"/>
      <protection hidden="1"/>
    </xf>
    <xf numFmtId="16" fontId="2" fillId="0" borderId="1" xfId="0" applyNumberFormat="1" applyFont="1" applyFill="1" applyBorder="1" applyAlignment="1" applyProtection="1">
      <alignment horizontal="left" vertical="top" wrapText="1"/>
      <protection hidden="1"/>
    </xf>
    <xf numFmtId="0" fontId="1" fillId="2" borderId="1" xfId="0" applyFont="1" applyFill="1" applyBorder="1" applyAlignment="1" applyProtection="1">
      <alignment horizontal="right"/>
      <protection hidden="1"/>
    </xf>
    <xf numFmtId="0" fontId="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textRotation="90" wrapText="1"/>
      <protection hidden="1"/>
    </xf>
    <xf numFmtId="0" fontId="1" fillId="2" borderId="1" xfId="0" applyFont="1" applyFill="1" applyBorder="1" applyAlignment="1" applyProtection="1">
      <alignment horizontal="center" vertical="center" textRotation="90"/>
      <protection hidden="1"/>
    </xf>
    <xf numFmtId="0" fontId="0" fillId="5" borderId="5" xfId="0" applyFill="1" applyBorder="1" applyAlignment="1" applyProtection="1">
      <alignment horizontal="center" vertical="top"/>
      <protection hidden="1"/>
    </xf>
    <xf numFmtId="0" fontId="0" fillId="5" borderId="7" xfId="0" applyFill="1" applyBorder="1" applyAlignment="1" applyProtection="1">
      <alignment horizontal="center" vertical="top"/>
      <protection hidden="1"/>
    </xf>
    <xf numFmtId="0" fontId="0" fillId="5" borderId="6" xfId="0" applyFill="1" applyBorder="1" applyAlignment="1" applyProtection="1">
      <alignment horizontal="center" vertical="top"/>
      <protection hidden="1"/>
    </xf>
    <xf numFmtId="0" fontId="2" fillId="5" borderId="7" xfId="0" applyFont="1" applyFill="1" applyBorder="1" applyAlignment="1" applyProtection="1">
      <alignment horizontal="center" vertical="top"/>
      <protection hidden="1"/>
    </xf>
    <xf numFmtId="0" fontId="0" fillId="5" borderId="5"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14" fillId="0" borderId="1" xfId="0" applyFont="1" applyBorder="1" applyAlignment="1" applyProtection="1">
      <alignment horizontal="left" wrapText="1"/>
    </xf>
    <xf numFmtId="0" fontId="16" fillId="7" borderId="5" xfId="1" applyFont="1" applyFill="1" applyBorder="1" applyAlignment="1" applyProtection="1">
      <alignment horizontal="center" vertical="center"/>
    </xf>
    <xf numFmtId="0" fontId="16" fillId="7" borderId="7" xfId="1" applyFont="1" applyFill="1" applyBorder="1" applyAlignment="1" applyProtection="1">
      <alignment horizontal="center" vertical="center"/>
    </xf>
    <xf numFmtId="0" fontId="16" fillId="7" borderId="6" xfId="1" applyFont="1" applyFill="1" applyBorder="1" applyAlignment="1" applyProtection="1">
      <alignment horizontal="center" vertical="center"/>
    </xf>
    <xf numFmtId="0" fontId="8" fillId="0" borderId="1" xfId="1" applyFont="1" applyBorder="1" applyAlignment="1" applyProtection="1">
      <alignment horizontal="center" vertical="center"/>
    </xf>
    <xf numFmtId="0" fontId="8" fillId="0" borderId="1" xfId="1" applyFont="1" applyBorder="1" applyAlignment="1" applyProtection="1">
      <alignment horizontal="center" vertical="center"/>
      <protection locked="0"/>
    </xf>
    <xf numFmtId="0" fontId="17" fillId="0" borderId="1" xfId="0" applyFont="1" applyBorder="1" applyAlignment="1">
      <alignment horizontal="center"/>
    </xf>
    <xf numFmtId="0" fontId="8" fillId="0" borderId="1" xfId="1" applyFont="1" applyBorder="1" applyAlignment="1" applyProtection="1">
      <alignment horizontal="left" vertical="center" wrapText="1"/>
    </xf>
    <xf numFmtId="0" fontId="9" fillId="0" borderId="1" xfId="0" applyFont="1" applyBorder="1" applyAlignment="1">
      <alignment horizontal="center" vertical="center"/>
    </xf>
    <xf numFmtId="0" fontId="0" fillId="3" borderId="1" xfId="0" applyFill="1" applyBorder="1" applyAlignment="1">
      <alignment horizontal="left"/>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left" vertical="top"/>
    </xf>
    <xf numFmtId="0" fontId="1" fillId="2" borderId="1" xfId="0" applyFont="1" applyFill="1" applyBorder="1" applyAlignment="1">
      <alignment horizontal="center" vertical="center"/>
    </xf>
    <xf numFmtId="164" fontId="1" fillId="3" borderId="1" xfId="0" applyNumberFormat="1" applyFont="1" applyFill="1" applyBorder="1" applyAlignment="1">
      <alignment horizontal="center"/>
    </xf>
    <xf numFmtId="0" fontId="1" fillId="2" borderId="1" xfId="0" applyFont="1" applyFill="1" applyBorder="1" applyAlignment="1">
      <alignment horizontal="right"/>
    </xf>
    <xf numFmtId="0" fontId="0" fillId="3" borderId="1" xfId="0"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xf>
    <xf numFmtId="16" fontId="2" fillId="0" borderId="1" xfId="0" applyNumberFormat="1" applyFont="1" applyBorder="1" applyAlignment="1">
      <alignment horizontal="left" vertical="top"/>
    </xf>
    <xf numFmtId="0" fontId="0" fillId="5" borderId="1" xfId="0" applyFill="1" applyBorder="1" applyAlignment="1">
      <alignment horizontal="center" vertical="top"/>
    </xf>
    <xf numFmtId="0" fontId="0" fillId="5" borderId="1" xfId="0" applyFill="1" applyBorder="1" applyAlignment="1">
      <alignment horizontal="center" vertical="center"/>
    </xf>
    <xf numFmtId="16" fontId="2" fillId="0" borderId="1" xfId="0" applyNumberFormat="1"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16" fontId="2" fillId="0" borderId="1" xfId="0" quotePrefix="1" applyNumberFormat="1" applyFont="1" applyFill="1" applyBorder="1" applyAlignment="1">
      <alignment horizontal="left" vertical="top"/>
    </xf>
    <xf numFmtId="0" fontId="2" fillId="5" borderId="5" xfId="0" applyFont="1" applyFill="1" applyBorder="1" applyAlignment="1">
      <alignment horizontal="center" vertical="top"/>
    </xf>
    <xf numFmtId="0" fontId="2" fillId="5" borderId="6" xfId="0" applyFont="1" applyFill="1" applyBorder="1" applyAlignment="1">
      <alignment horizontal="center" vertical="top"/>
    </xf>
    <xf numFmtId="16" fontId="2" fillId="0" borderId="1" xfId="0" applyNumberFormat="1" applyFont="1" applyFill="1" applyBorder="1" applyAlignment="1">
      <alignment horizontal="left"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xf>
    <xf numFmtId="0" fontId="2" fillId="0" borderId="1" xfId="0" applyFont="1" applyBorder="1" applyAlignment="1">
      <alignment horizontal="left"/>
    </xf>
    <xf numFmtId="0" fontId="2" fillId="0" borderId="0" xfId="0" applyFont="1" applyAlignment="1">
      <alignment horizontal="left"/>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1" xfId="0" quotePrefix="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xf>
    <xf numFmtId="0" fontId="2" fillId="5" borderId="1" xfId="0" applyFont="1" applyFill="1" applyBorder="1" applyAlignment="1">
      <alignment horizontal="center" vertical="center"/>
    </xf>
    <xf numFmtId="0" fontId="1" fillId="2" borderId="4" xfId="0" applyFont="1" applyFill="1" applyBorder="1" applyAlignment="1">
      <alignment horizontal="center" vertical="center"/>
    </xf>
    <xf numFmtId="0" fontId="0" fillId="5" borderId="5" xfId="0" applyFill="1" applyBorder="1" applyAlignment="1">
      <alignment horizontal="center" vertical="top"/>
    </xf>
    <xf numFmtId="0" fontId="0" fillId="5" borderId="7" xfId="0" applyFill="1" applyBorder="1" applyAlignment="1">
      <alignment horizontal="center" vertical="top"/>
    </xf>
    <xf numFmtId="0" fontId="0" fillId="5" borderId="6" xfId="0" applyFill="1" applyBorder="1" applyAlignment="1">
      <alignment horizontal="center" vertical="top"/>
    </xf>
    <xf numFmtId="0" fontId="2" fillId="5" borderId="7" xfId="0" applyFont="1" applyFill="1" applyBorder="1" applyAlignment="1">
      <alignment horizontal="center" vertical="top"/>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2" fillId="0" borderId="1" xfId="0" applyFont="1" applyBorder="1" applyAlignment="1">
      <alignment horizontal="center"/>
    </xf>
    <xf numFmtId="0" fontId="0" fillId="0" borderId="1" xfId="0" applyNumberFormat="1" applyBorder="1" applyAlignment="1">
      <alignment horizontal="center" vertical="center"/>
    </xf>
  </cellXfs>
  <cellStyles count="2">
    <cellStyle name="Standard" xfId="0" builtinId="0"/>
    <cellStyle name="Standard 6 2" xfId="1" xr:uid="{00000000-0005-0000-0000-000001000000}"/>
  </cellStyles>
  <dxfs count="0"/>
  <tableStyles count="0" defaultTableStyle="TableStyleMedium2" defaultPivotStyle="PivotStyleLight16"/>
  <colors>
    <mruColors>
      <color rgb="FF3C4981"/>
      <color rgb="FFD47600"/>
      <color rgb="FF00ACE9"/>
      <color rgb="FF7FB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37</xdr:row>
          <xdr:rowOff>0</xdr:rowOff>
        </xdr:from>
        <xdr:to>
          <xdr:col>3</xdr:col>
          <xdr:colOff>236220</xdr:colOff>
          <xdr:row>37</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38</xdr:row>
          <xdr:rowOff>38100</xdr:rowOff>
        </xdr:from>
        <xdr:to>
          <xdr:col>3</xdr:col>
          <xdr:colOff>236220</xdr:colOff>
          <xdr:row>38</xdr:row>
          <xdr:rowOff>266700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44</xdr:row>
          <xdr:rowOff>7620</xdr:rowOff>
        </xdr:from>
        <xdr:to>
          <xdr:col>3</xdr:col>
          <xdr:colOff>228600</xdr:colOff>
          <xdr:row>44</xdr:row>
          <xdr:rowOff>236220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45</xdr:row>
          <xdr:rowOff>7620</xdr:rowOff>
        </xdr:from>
        <xdr:to>
          <xdr:col>3</xdr:col>
          <xdr:colOff>228600</xdr:colOff>
          <xdr:row>45</xdr:row>
          <xdr:rowOff>236220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0</xdr:row>
      <xdr:rowOff>68580</xdr:rowOff>
    </xdr:from>
    <xdr:to>
      <xdr:col>1</xdr:col>
      <xdr:colOff>758100</xdr:colOff>
      <xdr:row>4</xdr:row>
      <xdr:rowOff>57060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68580"/>
          <a:ext cx="720000" cy="72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45720</xdr:colOff>
      <xdr:row>1</xdr:row>
      <xdr:rowOff>30480</xdr:rowOff>
    </xdr:from>
    <xdr:to>
      <xdr:col>1</xdr:col>
      <xdr:colOff>621720</xdr:colOff>
      <xdr:row>4</xdr:row>
      <xdr:rowOff>103560</xdr:rowOff>
    </xdr:to>
    <xdr:pic>
      <xdr:nvPicPr>
        <xdr:cNvPr id="4" name="Grafik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98120"/>
          <a:ext cx="576000" cy="57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44825</xdr:colOff>
      <xdr:row>1</xdr:row>
      <xdr:rowOff>35860</xdr:rowOff>
    </xdr:from>
    <xdr:to>
      <xdr:col>6</xdr:col>
      <xdr:colOff>764825</xdr:colOff>
      <xdr:row>5</xdr:row>
      <xdr:rowOff>74542</xdr:rowOff>
    </xdr:to>
    <xdr:pic>
      <xdr:nvPicPr>
        <xdr:cNvPr id="4" name="Grafi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6" y="206189"/>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45720</xdr:colOff>
      <xdr:row>1</xdr:row>
      <xdr:rowOff>30480</xdr:rowOff>
    </xdr:from>
    <xdr:to>
      <xdr:col>1</xdr:col>
      <xdr:colOff>621720</xdr:colOff>
      <xdr:row>4</xdr:row>
      <xdr:rowOff>103560</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98120"/>
          <a:ext cx="576000" cy="57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44823</xdr:colOff>
      <xdr:row>1</xdr:row>
      <xdr:rowOff>44822</xdr:rowOff>
    </xdr:from>
    <xdr:to>
      <xdr:col>7</xdr:col>
      <xdr:colOff>764823</xdr:colOff>
      <xdr:row>5</xdr:row>
      <xdr:rowOff>83504</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5152" y="215151"/>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45720</xdr:colOff>
      <xdr:row>1</xdr:row>
      <xdr:rowOff>38100</xdr:rowOff>
    </xdr:from>
    <xdr:to>
      <xdr:col>1</xdr:col>
      <xdr:colOff>621720</xdr:colOff>
      <xdr:row>4</xdr:row>
      <xdr:rowOff>111180</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205740"/>
          <a:ext cx="576000" cy="57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44823</xdr:colOff>
      <xdr:row>1</xdr:row>
      <xdr:rowOff>35859</xdr:rowOff>
    </xdr:from>
    <xdr:to>
      <xdr:col>6</xdr:col>
      <xdr:colOff>764823</xdr:colOff>
      <xdr:row>5</xdr:row>
      <xdr:rowOff>74541</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206188"/>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45720</xdr:colOff>
      <xdr:row>1</xdr:row>
      <xdr:rowOff>30480</xdr:rowOff>
    </xdr:from>
    <xdr:to>
      <xdr:col>1</xdr:col>
      <xdr:colOff>621720</xdr:colOff>
      <xdr:row>4</xdr:row>
      <xdr:rowOff>103560</xdr:rowOff>
    </xdr:to>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98120"/>
          <a:ext cx="576000" cy="576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53788</xdr:colOff>
      <xdr:row>1</xdr:row>
      <xdr:rowOff>35858</xdr:rowOff>
    </xdr:from>
    <xdr:to>
      <xdr:col>7</xdr:col>
      <xdr:colOff>773788</xdr:colOff>
      <xdr:row>5</xdr:row>
      <xdr:rowOff>74540</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17" y="206187"/>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45720</xdr:colOff>
      <xdr:row>1</xdr:row>
      <xdr:rowOff>38100</xdr:rowOff>
    </xdr:from>
    <xdr:to>
      <xdr:col>1</xdr:col>
      <xdr:colOff>621720</xdr:colOff>
      <xdr:row>4</xdr:row>
      <xdr:rowOff>111180</xdr:rowOff>
    </xdr:to>
    <xdr:pic>
      <xdr:nvPicPr>
        <xdr:cNvPr id="3" name="Grafik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205740"/>
          <a:ext cx="576000" cy="57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44824</xdr:colOff>
      <xdr:row>1</xdr:row>
      <xdr:rowOff>26896</xdr:rowOff>
    </xdr:from>
    <xdr:to>
      <xdr:col>6</xdr:col>
      <xdr:colOff>764824</xdr:colOff>
      <xdr:row>5</xdr:row>
      <xdr:rowOff>65578</xdr:rowOff>
    </xdr:to>
    <xdr:pic>
      <xdr:nvPicPr>
        <xdr:cNvPr id="3" name="Grafik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5" y="197225"/>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44824</xdr:colOff>
      <xdr:row>1</xdr:row>
      <xdr:rowOff>35859</xdr:rowOff>
    </xdr:from>
    <xdr:to>
      <xdr:col>4</xdr:col>
      <xdr:colOff>764824</xdr:colOff>
      <xdr:row>5</xdr:row>
      <xdr:rowOff>74541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1577" y="206188"/>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45720</xdr:colOff>
      <xdr:row>1</xdr:row>
      <xdr:rowOff>30480</xdr:rowOff>
    </xdr:from>
    <xdr:to>
      <xdr:col>1</xdr:col>
      <xdr:colOff>621720</xdr:colOff>
      <xdr:row>4</xdr:row>
      <xdr:rowOff>103560</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98120"/>
          <a:ext cx="576000" cy="576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26895</xdr:colOff>
      <xdr:row>1</xdr:row>
      <xdr:rowOff>26893</xdr:rowOff>
    </xdr:from>
    <xdr:to>
      <xdr:col>7</xdr:col>
      <xdr:colOff>746895</xdr:colOff>
      <xdr:row>5</xdr:row>
      <xdr:rowOff>65575</xdr:rowOff>
    </xdr:to>
    <xdr:pic>
      <xdr:nvPicPr>
        <xdr:cNvPr id="3" name="Grafik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7224" y="197222"/>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38100</xdr:colOff>
      <xdr:row>1</xdr:row>
      <xdr:rowOff>30480</xdr:rowOff>
    </xdr:from>
    <xdr:to>
      <xdr:col>1</xdr:col>
      <xdr:colOff>614100</xdr:colOff>
      <xdr:row>4</xdr:row>
      <xdr:rowOff>103560</xdr:rowOff>
    </xdr:to>
    <xdr:pic>
      <xdr:nvPicPr>
        <xdr:cNvPr id="3" name="Grafik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812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44823</xdr:colOff>
      <xdr:row>1</xdr:row>
      <xdr:rowOff>26894</xdr:rowOff>
    </xdr:from>
    <xdr:to>
      <xdr:col>4</xdr:col>
      <xdr:colOff>764823</xdr:colOff>
      <xdr:row>5</xdr:row>
      <xdr:rowOff>65576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1576" y="197223"/>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44825</xdr:colOff>
      <xdr:row>1</xdr:row>
      <xdr:rowOff>35860</xdr:rowOff>
    </xdr:from>
    <xdr:to>
      <xdr:col>4</xdr:col>
      <xdr:colOff>764825</xdr:colOff>
      <xdr:row>5</xdr:row>
      <xdr:rowOff>74542</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1578" y="206189"/>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44824</xdr:colOff>
      <xdr:row>1</xdr:row>
      <xdr:rowOff>26893</xdr:rowOff>
    </xdr:from>
    <xdr:to>
      <xdr:col>4</xdr:col>
      <xdr:colOff>764824</xdr:colOff>
      <xdr:row>5</xdr:row>
      <xdr:rowOff>65575</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1577" y="197222"/>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15240</xdr:colOff>
      <xdr:row>1</xdr:row>
      <xdr:rowOff>7620</xdr:rowOff>
    </xdr:from>
    <xdr:to>
      <xdr:col>2</xdr:col>
      <xdr:colOff>735240</xdr:colOff>
      <xdr:row>4</xdr:row>
      <xdr:rowOff>133260</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9760" y="17526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44823</xdr:colOff>
      <xdr:row>1</xdr:row>
      <xdr:rowOff>26895</xdr:rowOff>
    </xdr:from>
    <xdr:to>
      <xdr:col>6</xdr:col>
      <xdr:colOff>764823</xdr:colOff>
      <xdr:row>5</xdr:row>
      <xdr:rowOff>65577</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197224"/>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45720</xdr:colOff>
      <xdr:row>1</xdr:row>
      <xdr:rowOff>45720</xdr:rowOff>
    </xdr:from>
    <xdr:to>
      <xdr:col>1</xdr:col>
      <xdr:colOff>621720</xdr:colOff>
      <xdr:row>4</xdr:row>
      <xdr:rowOff>118800</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213360"/>
          <a:ext cx="576000"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44825</xdr:colOff>
      <xdr:row>1</xdr:row>
      <xdr:rowOff>44824</xdr:rowOff>
    </xdr:from>
    <xdr:to>
      <xdr:col>7</xdr:col>
      <xdr:colOff>764825</xdr:colOff>
      <xdr:row>5</xdr:row>
      <xdr:rowOff>83506</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5154" y="215153"/>
          <a:ext cx="720000" cy="72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H49"/>
  <sheetViews>
    <sheetView tabSelected="1" view="pageBreakPreview" zoomScaleNormal="100" zoomScaleSheetLayoutView="100" workbookViewId="0">
      <selection activeCell="G16" sqref="G16"/>
    </sheetView>
  </sheetViews>
  <sheetFormatPr baseColWidth="10" defaultColWidth="11.44140625" defaultRowHeight="13.2" x14ac:dyDescent="0.25"/>
  <cols>
    <col min="1" max="1" width="1.6640625" style="69" customWidth="1"/>
    <col min="2" max="3" width="11.44140625" style="69"/>
    <col min="4" max="4" width="3.6640625" style="69" customWidth="1"/>
    <col min="5" max="6" width="11.44140625" style="69"/>
    <col min="7" max="8" width="15.6640625" style="69" customWidth="1"/>
    <col min="9" max="9" width="1.6640625" style="69" customWidth="1"/>
    <col min="10" max="16384" width="11.44140625" style="69"/>
  </cols>
  <sheetData>
    <row r="2" spans="2:8" ht="15.6" x14ac:dyDescent="0.3">
      <c r="C2" s="70" t="s">
        <v>180</v>
      </c>
    </row>
    <row r="3" spans="2:8" ht="15.6" x14ac:dyDescent="0.3">
      <c r="C3" s="70" t="s">
        <v>353</v>
      </c>
    </row>
    <row r="4" spans="2:8" x14ac:dyDescent="0.25">
      <c r="C4" s="69" t="s">
        <v>229</v>
      </c>
    </row>
    <row r="6" spans="2:8" x14ac:dyDescent="0.25">
      <c r="B6" s="107" t="s">
        <v>181</v>
      </c>
      <c r="C6" s="107"/>
      <c r="D6" s="99"/>
      <c r="E6" s="99"/>
      <c r="F6" s="99"/>
      <c r="G6" s="99"/>
      <c r="H6" s="99"/>
    </row>
    <row r="7" spans="2:8" x14ac:dyDescent="0.25">
      <c r="B7" s="107" t="s">
        <v>182</v>
      </c>
      <c r="C7" s="107"/>
      <c r="D7" s="99"/>
      <c r="E7" s="99"/>
      <c r="F7" s="99"/>
      <c r="G7" s="99"/>
      <c r="H7" s="99"/>
    </row>
    <row r="8" spans="2:8" x14ac:dyDescent="0.25">
      <c r="B8" s="107" t="s">
        <v>183</v>
      </c>
      <c r="C8" s="107"/>
      <c r="D8" s="99"/>
      <c r="E8" s="99"/>
      <c r="F8" s="99"/>
      <c r="G8" s="99"/>
      <c r="H8" s="99"/>
    </row>
    <row r="9" spans="2:8" x14ac:dyDescent="0.25">
      <c r="B9" s="107" t="s">
        <v>184</v>
      </c>
      <c r="C9" s="107"/>
      <c r="D9" s="99"/>
      <c r="E9" s="99"/>
      <c r="F9" s="99"/>
      <c r="G9" s="99"/>
      <c r="H9" s="99"/>
    </row>
    <row r="10" spans="2:8" x14ac:dyDescent="0.25">
      <c r="B10" s="107" t="s">
        <v>352</v>
      </c>
      <c r="C10" s="107"/>
      <c r="D10" s="99"/>
      <c r="E10" s="99"/>
      <c r="F10" s="99"/>
      <c r="G10" s="99"/>
      <c r="H10" s="99"/>
    </row>
    <row r="11" spans="2:8" x14ac:dyDescent="0.25">
      <c r="B11" s="107" t="s">
        <v>185</v>
      </c>
      <c r="C11" s="107"/>
      <c r="D11" s="99"/>
      <c r="E11" s="99"/>
      <c r="F11" s="99"/>
      <c r="G11" s="99"/>
      <c r="H11" s="99"/>
    </row>
    <row r="13" spans="2:8" ht="39.9" customHeight="1" x14ac:dyDescent="0.25">
      <c r="B13" s="118" t="s">
        <v>190</v>
      </c>
      <c r="C13" s="118"/>
      <c r="D13" s="118"/>
      <c r="E13" s="118"/>
      <c r="F13" s="118"/>
      <c r="G13" s="71" t="s">
        <v>199</v>
      </c>
      <c r="H13" s="72" t="s">
        <v>200</v>
      </c>
    </row>
    <row r="14" spans="2:8" x14ac:dyDescent="0.25">
      <c r="B14" s="108" t="s">
        <v>191</v>
      </c>
      <c r="C14" s="108"/>
      <c r="D14" s="108"/>
      <c r="E14" s="108"/>
      <c r="F14" s="108"/>
      <c r="G14" s="73">
        <v>0.3</v>
      </c>
      <c r="H14" s="73" t="str">
        <f>IF(D6="Innenräume, Büro und Verwaltung, Version 2018 (NIR-BV18)",Büro!B2,IF(D6="Innenräume, Shopping, Version 2018 (NIR-S18)",Shopping!B2,IF(D6="Innenräume, Hotel, Version 2018 (NIR-H18)",Hotel!B2,IF(D6="Innenräume, Gastronomie, Version 2018 (NIR-G18)",Gastronomie!B2,"no NP"))))</f>
        <v>no NP</v>
      </c>
    </row>
    <row r="15" spans="2:8" x14ac:dyDescent="0.25">
      <c r="B15" s="108" t="s">
        <v>192</v>
      </c>
      <c r="C15" s="108"/>
      <c r="D15" s="108"/>
      <c r="E15" s="108"/>
      <c r="F15" s="108"/>
      <c r="G15" s="73">
        <v>0.15</v>
      </c>
      <c r="H15" s="73" t="str">
        <f>IF(D6="Innenräume, Büro und Verwaltung, Version 2018 (NIR-BV18)",Büro!B3,IF(D6="Innenräume, Shopping, Version 2018 (NIR-S18)",Shopping!B3,IF(D6="Innenräume, Hotel, Version 2018 (NIR-H18)",Hotel!B3,IF(D6="Innenräume, Gastronomie, Version 2018 (NIR-G18)",Gastronomie!B3,"no NP"))))</f>
        <v>no NP</v>
      </c>
    </row>
    <row r="16" spans="2:8" x14ac:dyDescent="0.25">
      <c r="B16" s="108" t="s">
        <v>193</v>
      </c>
      <c r="C16" s="108"/>
      <c r="D16" s="108"/>
      <c r="E16" s="108"/>
      <c r="F16" s="108"/>
      <c r="G16" s="73">
        <v>0.3</v>
      </c>
      <c r="H16" s="73" t="str">
        <f>IF(D6="Innenräume, Büro und Verwaltung, Version 2018 (NIR-BV18)",Büro!B4,IF(D6="Innenräume, Shopping, Version 2018 (NIR-S18)",Shopping!B4,IF(D6="Innenräume, Hotel, Version 2018 (NIR-H18)",Hotel!B4,IF(D6="Innenräume, Gastronomie, Version 2018 (NIR-G18)",Gastronomie!B4,"no NP"))))</f>
        <v>no NP</v>
      </c>
    </row>
    <row r="17" spans="2:8" x14ac:dyDescent="0.25">
      <c r="B17" s="108" t="s">
        <v>194</v>
      </c>
      <c r="C17" s="108"/>
      <c r="D17" s="108"/>
      <c r="E17" s="108"/>
      <c r="F17" s="108"/>
      <c r="G17" s="73">
        <v>0.1</v>
      </c>
      <c r="H17" s="73" t="str">
        <f>IF(D6="Innenräume, Büro und Verwaltung, Version 2018 (NIR-BV18)",Büro!B5,IF(D6="Innenräume, Shopping, Version 2018 (NIR-S18)",Shopping!B5,IF(D6="Innenräume, Hotel, Version 2018 (NIR-H18)",Hotel!B5,IF(D6="Innenräume, Gastronomie, Version 2018 (NIR-G18)",Gastronomie!B5,"no NP"))))</f>
        <v>no NP</v>
      </c>
    </row>
    <row r="18" spans="2:8" x14ac:dyDescent="0.25">
      <c r="B18" s="108" t="s">
        <v>195</v>
      </c>
      <c r="C18" s="108"/>
      <c r="D18" s="108"/>
      <c r="E18" s="108"/>
      <c r="F18" s="108"/>
      <c r="G18" s="73">
        <v>0.15</v>
      </c>
      <c r="H18" s="73" t="str">
        <f>IF(D6="Innenräume, Büro und Verwaltung, Version 2018 (NIR-BV18)",Büro!B6,IF(D6="Innenräume, Shopping, Version 2018 (NIR-S18)",Shopping!B6,IF(D6="Innenräume, Hotel, Version 2018 (NIR-H18)",Hotel!B6,IF(D6="Innenräume, Gastronomie, Version 2018 (NIR-G18)",Gastronomie!B6,"no NP"))))</f>
        <v>no NP</v>
      </c>
    </row>
    <row r="19" spans="2:8" x14ac:dyDescent="0.25">
      <c r="B19" s="112"/>
      <c r="C19" s="112"/>
      <c r="D19" s="112"/>
      <c r="E19" s="112"/>
      <c r="F19" s="112"/>
      <c r="G19" s="112"/>
      <c r="H19" s="112"/>
    </row>
    <row r="20" spans="2:8" x14ac:dyDescent="0.25">
      <c r="B20" s="113" t="s">
        <v>196</v>
      </c>
      <c r="C20" s="114"/>
      <c r="D20" s="114"/>
      <c r="E20" s="114"/>
      <c r="F20" s="115"/>
      <c r="G20" s="117" t="str">
        <f>IF(D6="Innenräume, Büro und Verwaltung, Version 2018 (NIR-BV18)",Büro!B7,IF(D6="Innenräume, Shopping, Version 2018 (NIR-S18)",Shopping!B7,IF(D6="Innenräume, Hotel, Version 2018 (NIR-H18)",Hotel!B7,IF(D6="Innenräume, Gastronomie, Version 2018 (NIR-G18)",Gastronomie!B7,"no NP"))))</f>
        <v>no NP</v>
      </c>
      <c r="H20" s="117"/>
    </row>
    <row r="21" spans="2:8" x14ac:dyDescent="0.25">
      <c r="B21" s="112"/>
      <c r="C21" s="112"/>
      <c r="D21" s="112"/>
      <c r="E21" s="112"/>
      <c r="F21" s="112"/>
      <c r="G21" s="112"/>
      <c r="H21" s="112"/>
    </row>
    <row r="22" spans="2:8" x14ac:dyDescent="0.25">
      <c r="B22" s="113" t="s">
        <v>197</v>
      </c>
      <c r="C22" s="114"/>
      <c r="D22" s="114"/>
      <c r="E22" s="114"/>
      <c r="F22" s="115"/>
      <c r="G22" s="116" t="str">
        <f>IF(D6="Innenräume, Büro und Verwaltung, Version 2018 (NIR-BV18)",IF(AND(H14&gt;=65/100,H15&gt;=65/100,H16&gt;=65/100,H18&gt;=65/100),"Nebenanforderung Platin erfüllt",IF(AND(H14&gt;=1/2,H15&gt;=1/2,H16&gt;=1/2,H18&gt;=1/2),"Nebenanforderung Gold erfüllt",IF(AND(H14&gt;=35/100,H15&gt;=35/100,H16&gt;=35/100,H18&gt;=35/100),"Nebenanforderung Silber erfüllt","Nebenanforderung nicht erfüllt"))),IF(D6="Innenräume, Shopping, Version 2018 (NIR-S18)",IF(AND(H14&gt;=65/100,H16&gt;=65/100,H18&gt;=65/100),"Nebenanforderung Platin erfüllt",IF(AND(H14&gt;=1/2,H16&gt;=1/2,H18&gt;=1/2),"Nebenanforderung Gold erfüllt",IF(AND(H14&gt;=35/100,H16&gt;=35/100,H18&gt;=35/100),"Nebenanforderung Silber erfüllt","Nebenanforderung nicht erfüllt"))),IF(D6="Innenräume, Hotel, Version 2018 (NIR-H18)",IF(AND(H14&gt;=65/100,H16&gt;=65/100,H17&gt;=65/100,H18&gt;=65/100),"Nebenanforderung Platin erfüllt",IF(AND(H14&gt;=1/2,H16&gt;=1/2,H17&gt;=1/2,H18&gt;=1/2),"Nebenanforderung Gold erfüllt",IF(AND(H14&gt;=35/100,H16&gt;=35/100,H17&gt;=35/100,H18&gt;=35/100),"Nebenanforderung Silber erfüllt","Nebenanforderung nicht erfüllt"))),IF(AND(H14&gt;=65/100,H16&gt;=65/100,H18&gt;=65/100),"Nebenanforderung Platin erfüllt",IF(AND(H14&gt;=1/2,H16&gt;=1/2,H18&gt;=1/2),"Nebenanforderung Gold erfüllt",IF(AND(H14&gt;=35/100,H16&gt;=35/100,H18&gt;=35/100),"Nebenanforderung Silber erfüllt","Nebenanforderung nicht erfüllt"))))))</f>
        <v>Nebenanforderung Platin erfüllt</v>
      </c>
      <c r="H22" s="116"/>
    </row>
    <row r="23" spans="2:8" x14ac:dyDescent="0.25">
      <c r="B23" s="112"/>
      <c r="C23" s="112"/>
      <c r="D23" s="112"/>
      <c r="E23" s="112"/>
      <c r="F23" s="112"/>
      <c r="G23" s="112"/>
      <c r="H23" s="112"/>
    </row>
    <row r="24" spans="2:8" x14ac:dyDescent="0.25">
      <c r="B24" s="113" t="s">
        <v>198</v>
      </c>
      <c r="C24" s="114"/>
      <c r="D24" s="114"/>
      <c r="E24" s="114"/>
      <c r="F24" s="115"/>
      <c r="G24" s="112" t="str">
        <f>IF(D6="Innenräume, Büro und Verwaltung, Version 2018 (NIR-BV18)",Büro!B8,IF(D6="Innenräume, Shopping, Version 2018 (NIR-S18)",Shopping!B8,IF(D6="Innenräume, Hotel, Version 2018 (NIR-H18)",Hotel!B8,IF(D6="Innenräume, Gastronomie, Version 2018 (NIR-G18)",Gastronomie!B8,"no NP"))))</f>
        <v>no NP</v>
      </c>
      <c r="H24" s="112"/>
    </row>
    <row r="26" spans="2:8" x14ac:dyDescent="0.25">
      <c r="B26" s="107" t="s">
        <v>201</v>
      </c>
      <c r="C26" s="107"/>
      <c r="D26" s="107"/>
      <c r="E26" s="107"/>
      <c r="F26" s="107"/>
      <c r="G26" s="107"/>
      <c r="H26" s="107"/>
    </row>
    <row r="27" spans="2:8" x14ac:dyDescent="0.25">
      <c r="B27" s="108" t="s">
        <v>202</v>
      </c>
      <c r="C27" s="108"/>
      <c r="D27" s="108"/>
      <c r="E27" s="108"/>
      <c r="F27" s="108"/>
      <c r="G27" s="109" t="str">
        <f>IF(D6="Innenräume, Büro und Verwaltung, Version 2018 (NIR-BV18)",IFERROR(Berechnungen!C12/Berechnungen!D12,"-"),IF(D6="Innenräume, Shopping, Version 2018 (NIR-S18)",IFERROR(Berechnungen!E12/Berechnungen!F12,"-"),IF(D6="Innenräume, Hotel, Version 2018 (NIR-H18)",IFERROR(Berechnungen!G12/Berechnungen!H12,"-"),IF(D6="Innenräume, Gastronomie, Version 2018 (NIR-G18)",IFERROR(Berechnungen!I12/Berechnungen!J12,"-"),"-"))))</f>
        <v>-</v>
      </c>
      <c r="H27" s="109"/>
    </row>
    <row r="28" spans="2:8" x14ac:dyDescent="0.25">
      <c r="B28" s="108" t="s">
        <v>203</v>
      </c>
      <c r="C28" s="108"/>
      <c r="D28" s="108"/>
      <c r="E28" s="108"/>
      <c r="F28" s="108"/>
      <c r="G28" s="109" t="str">
        <f>IF(D6="Innenräume, Büro und Verwaltung, Version 2018 (NIR-BV18)",IFERROR(Berechnungen!C13/Berechnungen!D12,"-"),IF(D6="Innenräume, Shopping, Version 2018 (NIR-S18)",IFERROR(Berechnungen!E13/Berechnungen!F12,"-"),IF(D6="Innenräume, Hotel, Version 2018 (NIR-H18)",IFERROR(Berechnungen!G13/Berechnungen!H12,"-"),IF(D6="Innenräume, Gastronomie, Version 2018 (NIR-G18)",IFERROR(Berechnungen!I13/Berechnungen!J12,"-"),"-"))))</f>
        <v>-</v>
      </c>
      <c r="H28" s="109"/>
    </row>
    <row r="30" spans="2:8" x14ac:dyDescent="0.25">
      <c r="B30" s="107" t="s">
        <v>204</v>
      </c>
      <c r="C30" s="107"/>
      <c r="D30" s="107"/>
      <c r="E30" s="107"/>
      <c r="F30" s="107"/>
      <c r="G30" s="107"/>
      <c r="H30" s="107"/>
    </row>
    <row r="31" spans="2:8" ht="26.1" customHeight="1" x14ac:dyDescent="0.25">
      <c r="B31" s="110" t="s">
        <v>196</v>
      </c>
      <c r="C31" s="110"/>
      <c r="D31" s="111" t="s">
        <v>205</v>
      </c>
      <c r="E31" s="111"/>
      <c r="F31" s="111"/>
      <c r="G31" s="110" t="s">
        <v>206</v>
      </c>
      <c r="H31" s="110"/>
    </row>
    <row r="32" spans="2:8" x14ac:dyDescent="0.25">
      <c r="B32" s="100" t="s">
        <v>207</v>
      </c>
      <c r="C32" s="100"/>
      <c r="D32" s="100" t="s">
        <v>210</v>
      </c>
      <c r="E32" s="100"/>
      <c r="F32" s="100"/>
      <c r="G32" s="100" t="s">
        <v>213</v>
      </c>
      <c r="H32" s="100"/>
    </row>
    <row r="33" spans="2:8" x14ac:dyDescent="0.25">
      <c r="B33" s="100" t="s">
        <v>208</v>
      </c>
      <c r="C33" s="100"/>
      <c r="D33" s="100" t="s">
        <v>211</v>
      </c>
      <c r="E33" s="100"/>
      <c r="F33" s="100"/>
      <c r="G33" s="100" t="s">
        <v>214</v>
      </c>
      <c r="H33" s="100"/>
    </row>
    <row r="34" spans="2:8" x14ac:dyDescent="0.25">
      <c r="B34" s="100" t="s">
        <v>209</v>
      </c>
      <c r="C34" s="100"/>
      <c r="D34" s="100" t="s">
        <v>212</v>
      </c>
      <c r="E34" s="100"/>
      <c r="F34" s="100"/>
      <c r="G34" s="100" t="s">
        <v>215</v>
      </c>
      <c r="H34" s="100"/>
    </row>
    <row r="35" spans="2:8" ht="26.1" customHeight="1" x14ac:dyDescent="0.25">
      <c r="B35" s="104" t="s">
        <v>254</v>
      </c>
      <c r="C35" s="105"/>
      <c r="D35" s="105"/>
      <c r="E35" s="105"/>
      <c r="F35" s="105"/>
      <c r="G35" s="105"/>
      <c r="H35" s="106"/>
    </row>
    <row r="37" spans="2:8" x14ac:dyDescent="0.25">
      <c r="B37" s="107" t="s">
        <v>352</v>
      </c>
      <c r="C37" s="107"/>
      <c r="D37" s="107"/>
      <c r="E37" s="107"/>
      <c r="F37" s="107"/>
      <c r="G37" s="107"/>
      <c r="H37" s="107"/>
    </row>
    <row r="38" spans="2:8" ht="26.1" customHeight="1" x14ac:dyDescent="0.25">
      <c r="B38" s="101" t="s">
        <v>216</v>
      </c>
      <c r="C38" s="101"/>
      <c r="D38" s="74"/>
      <c r="E38" s="102" t="s">
        <v>251</v>
      </c>
      <c r="F38" s="102"/>
      <c r="G38" s="102"/>
      <c r="H38" s="102"/>
    </row>
    <row r="39" spans="2:8" ht="39" customHeight="1" x14ac:dyDescent="0.25">
      <c r="B39" s="101" t="s">
        <v>217</v>
      </c>
      <c r="C39" s="101"/>
      <c r="D39" s="74"/>
      <c r="E39" s="102" t="s">
        <v>252</v>
      </c>
      <c r="F39" s="102"/>
      <c r="G39" s="102"/>
      <c r="H39" s="102"/>
    </row>
    <row r="40" spans="2:8" x14ac:dyDescent="0.25">
      <c r="B40" s="101" t="s">
        <v>218</v>
      </c>
      <c r="C40" s="101"/>
      <c r="D40" s="99"/>
      <c r="E40" s="99"/>
      <c r="F40" s="99"/>
      <c r="G40" s="99"/>
      <c r="H40" s="99"/>
    </row>
    <row r="41" spans="2:8" x14ac:dyDescent="0.25">
      <c r="B41" s="101" t="s">
        <v>185</v>
      </c>
      <c r="C41" s="101"/>
      <c r="D41" s="99"/>
      <c r="E41" s="99"/>
      <c r="F41" s="99"/>
      <c r="G41" s="99"/>
      <c r="H41" s="99"/>
    </row>
    <row r="42" spans="2:8" ht="26.1" customHeight="1" x14ac:dyDescent="0.25">
      <c r="B42" s="101" t="s">
        <v>219</v>
      </c>
      <c r="C42" s="101"/>
      <c r="D42" s="100"/>
      <c r="E42" s="100"/>
      <c r="F42" s="100"/>
      <c r="G42" s="100"/>
      <c r="H42" s="100"/>
    </row>
    <row r="44" spans="2:8" x14ac:dyDescent="0.25">
      <c r="B44" s="103" t="s">
        <v>184</v>
      </c>
      <c r="C44" s="103"/>
      <c r="D44" s="103"/>
      <c r="E44" s="103"/>
      <c r="F44" s="103"/>
      <c r="G44" s="103"/>
      <c r="H44" s="103"/>
    </row>
    <row r="45" spans="2:8" ht="26.1" customHeight="1" x14ac:dyDescent="0.25">
      <c r="B45" s="101" t="s">
        <v>216</v>
      </c>
      <c r="C45" s="101"/>
      <c r="D45" s="74"/>
      <c r="E45" s="102" t="s">
        <v>251</v>
      </c>
      <c r="F45" s="102"/>
      <c r="G45" s="102"/>
      <c r="H45" s="102"/>
    </row>
    <row r="46" spans="2:8" ht="39" customHeight="1" x14ac:dyDescent="0.25">
      <c r="B46" s="101" t="s">
        <v>217</v>
      </c>
      <c r="C46" s="101"/>
      <c r="D46" s="74"/>
      <c r="E46" s="102" t="s">
        <v>252</v>
      </c>
      <c r="F46" s="102"/>
      <c r="G46" s="102"/>
      <c r="H46" s="102"/>
    </row>
    <row r="47" spans="2:8" x14ac:dyDescent="0.25">
      <c r="B47" s="101" t="s">
        <v>218</v>
      </c>
      <c r="C47" s="101"/>
      <c r="D47" s="99"/>
      <c r="E47" s="99"/>
      <c r="F47" s="99"/>
      <c r="G47" s="99"/>
      <c r="H47" s="99"/>
    </row>
    <row r="48" spans="2:8" x14ac:dyDescent="0.25">
      <c r="B48" s="101" t="s">
        <v>185</v>
      </c>
      <c r="C48" s="101"/>
      <c r="D48" s="99"/>
      <c r="E48" s="99"/>
      <c r="F48" s="99"/>
      <c r="G48" s="99"/>
      <c r="H48" s="99"/>
    </row>
    <row r="49" spans="2:8" ht="26.1" customHeight="1" x14ac:dyDescent="0.25">
      <c r="B49" s="101" t="s">
        <v>219</v>
      </c>
      <c r="C49" s="101"/>
      <c r="D49" s="100"/>
      <c r="E49" s="100"/>
      <c r="F49" s="100"/>
      <c r="G49" s="100"/>
      <c r="H49" s="100"/>
    </row>
  </sheetData>
  <mergeCells count="68">
    <mergeCell ref="B18:F18"/>
    <mergeCell ref="B13:F13"/>
    <mergeCell ref="B14:F14"/>
    <mergeCell ref="B15:F15"/>
    <mergeCell ref="B16:F16"/>
    <mergeCell ref="B17:F17"/>
    <mergeCell ref="B19:H19"/>
    <mergeCell ref="B20:F20"/>
    <mergeCell ref="B22:F22"/>
    <mergeCell ref="B24:F24"/>
    <mergeCell ref="B26:H26"/>
    <mergeCell ref="B21:H21"/>
    <mergeCell ref="B23:H23"/>
    <mergeCell ref="G22:H22"/>
    <mergeCell ref="G24:H24"/>
    <mergeCell ref="G20:H20"/>
    <mergeCell ref="D11:H11"/>
    <mergeCell ref="B6:C6"/>
    <mergeCell ref="B7:C7"/>
    <mergeCell ref="B8:C8"/>
    <mergeCell ref="B9:C9"/>
    <mergeCell ref="B10:C10"/>
    <mergeCell ref="B11:C11"/>
    <mergeCell ref="D6:H6"/>
    <mergeCell ref="D7:H7"/>
    <mergeCell ref="D8:H8"/>
    <mergeCell ref="D9:H9"/>
    <mergeCell ref="D10:H10"/>
    <mergeCell ref="G32:H32"/>
    <mergeCell ref="G33:H33"/>
    <mergeCell ref="B28:F28"/>
    <mergeCell ref="G27:H27"/>
    <mergeCell ref="G28:H28"/>
    <mergeCell ref="B31:C31"/>
    <mergeCell ref="B30:H30"/>
    <mergeCell ref="D31:F31"/>
    <mergeCell ref="B32:C32"/>
    <mergeCell ref="B33:C33"/>
    <mergeCell ref="D32:F32"/>
    <mergeCell ref="D33:F33"/>
    <mergeCell ref="G31:H31"/>
    <mergeCell ref="B27:F27"/>
    <mergeCell ref="E46:H46"/>
    <mergeCell ref="D47:H47"/>
    <mergeCell ref="G34:H34"/>
    <mergeCell ref="B35:H35"/>
    <mergeCell ref="B37:H37"/>
    <mergeCell ref="B38:C38"/>
    <mergeCell ref="B39:C39"/>
    <mergeCell ref="B40:C40"/>
    <mergeCell ref="B34:C34"/>
    <mergeCell ref="D34:F34"/>
    <mergeCell ref="D48:H48"/>
    <mergeCell ref="D49:H49"/>
    <mergeCell ref="B48:C48"/>
    <mergeCell ref="B49:C49"/>
    <mergeCell ref="E38:H38"/>
    <mergeCell ref="E39:H39"/>
    <mergeCell ref="D40:H40"/>
    <mergeCell ref="D41:H41"/>
    <mergeCell ref="D42:H42"/>
    <mergeCell ref="E45:H45"/>
    <mergeCell ref="B41:C41"/>
    <mergeCell ref="B42:C42"/>
    <mergeCell ref="B44:H44"/>
    <mergeCell ref="B45:C45"/>
    <mergeCell ref="B46:C46"/>
    <mergeCell ref="B47:C47"/>
  </mergeCells>
  <pageMargins left="0.7" right="0.7" top="0.78740157499999996" bottom="0.78740157499999996"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3</xdr:col>
                    <xdr:colOff>22860</xdr:colOff>
                    <xdr:row>37</xdr:row>
                    <xdr:rowOff>0</xdr:rowOff>
                  </from>
                  <to>
                    <xdr:col>3</xdr:col>
                    <xdr:colOff>236220</xdr:colOff>
                    <xdr:row>37</xdr:row>
                    <xdr:rowOff>228600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22860</xdr:colOff>
                    <xdr:row>38</xdr:row>
                    <xdr:rowOff>38100</xdr:rowOff>
                  </from>
                  <to>
                    <xdr:col>3</xdr:col>
                    <xdr:colOff>236220</xdr:colOff>
                    <xdr:row>38</xdr:row>
                    <xdr:rowOff>266700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7620</xdr:colOff>
                    <xdr:row>44</xdr:row>
                    <xdr:rowOff>7620</xdr:rowOff>
                  </from>
                  <to>
                    <xdr:col>3</xdr:col>
                    <xdr:colOff>228600</xdr:colOff>
                    <xdr:row>44</xdr:row>
                    <xdr:rowOff>236220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7620</xdr:colOff>
                    <xdr:row>45</xdr:row>
                    <xdr:rowOff>7620</xdr:rowOff>
                  </from>
                  <to>
                    <xdr:col>3</xdr:col>
                    <xdr:colOff>228600</xdr:colOff>
                    <xdr:row>45</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Berechnungen!$A$1:$A$4</xm:f>
          </x14:formula1>
          <xm:sqref>D6:E6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47600"/>
  </sheetPr>
  <dimension ref="B2:F38"/>
  <sheetViews>
    <sheetView view="pageBreakPreview" zoomScaleNormal="100" zoomScaleSheetLayoutView="100" workbookViewId="0">
      <selection activeCell="B6" sqref="B6:F6"/>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342</v>
      </c>
      <c r="F9" s="20" t="s">
        <v>11</v>
      </c>
    </row>
    <row r="10" spans="2:6" x14ac:dyDescent="0.25">
      <c r="B10" s="30" t="str">
        <f>'1. Prüfung (Büro)'!B12</f>
        <v>ENV1.1</v>
      </c>
      <c r="C10" s="64" t="str">
        <f>'1. Prüfung (Büro)'!C12</f>
        <v>Umweltwirkungen über den Lebenszyklus</v>
      </c>
      <c r="D10" s="12">
        <f>'1. Prüfung (Büro)'!J12</f>
        <v>12</v>
      </c>
      <c r="E10" s="12">
        <f>'2. Prüfung (Büro)'!I12</f>
        <v>100</v>
      </c>
      <c r="F10" s="21">
        <f>'2. Prüfung (Büro)'!M12</f>
        <v>1</v>
      </c>
    </row>
    <row r="11" spans="2:6" x14ac:dyDescent="0.25">
      <c r="B11" s="30" t="str">
        <f>'1. Prüfung (Büro)'!B18</f>
        <v>ENV1.2</v>
      </c>
      <c r="C11" s="65" t="str">
        <f>'1. Prüfung (Büro)'!C18</f>
        <v>Risiken für die lokale Umwelt</v>
      </c>
      <c r="D11" s="12">
        <f>'1. Prüfung (Büro)'!J18</f>
        <v>8</v>
      </c>
      <c r="E11" s="12">
        <f>'2. Prüfung (Büro)'!I18</f>
        <v>100</v>
      </c>
      <c r="F11" s="21">
        <f>'2. Prüfung (Büro)'!M18</f>
        <v>1</v>
      </c>
    </row>
    <row r="12" spans="2:6" ht="25.5" customHeight="1" x14ac:dyDescent="0.25">
      <c r="B12" s="30" t="str">
        <f>'1. Prüfung (Büro)'!B22</f>
        <v>ENV1.3</v>
      </c>
      <c r="C12" s="65" t="str">
        <f>'1. Prüfung (Büro)'!C22</f>
        <v>Verantwortungsbewusste Ressourcengewinnung</v>
      </c>
      <c r="D12" s="12">
        <f>'1. Prüfung (Büro)'!J22</f>
        <v>4</v>
      </c>
      <c r="E12" s="12">
        <f>'2. Prüfung (Büro)'!I22</f>
        <v>100</v>
      </c>
      <c r="F12" s="21">
        <f>'2. Prüfung (Büro)'!M22</f>
        <v>1</v>
      </c>
    </row>
    <row r="13" spans="2:6" x14ac:dyDescent="0.25">
      <c r="B13" s="30" t="str">
        <f>'1. Prüfung (Büro)'!B25</f>
        <v>ENV1.8</v>
      </c>
      <c r="C13" s="65" t="str">
        <f>'1. Prüfung (Büro)'!C25</f>
        <v>Energieeffizienz und Klimaschutz</v>
      </c>
      <c r="D13" s="12">
        <f>'1. Prüfung (Büro)'!J25</f>
        <v>6</v>
      </c>
      <c r="E13" s="12">
        <f>'2. Prüfung (Büro)'!I25</f>
        <v>115</v>
      </c>
      <c r="F13" s="21">
        <f>'2. Prüfung (Büro)'!M25</f>
        <v>1.1499999999999999</v>
      </c>
    </row>
    <row r="14" spans="2:6" x14ac:dyDescent="0.25">
      <c r="B14" s="30" t="str">
        <f>'1. Prüfung (Büro)'!B34</f>
        <v>ECO1.1</v>
      </c>
      <c r="C14" s="65" t="str">
        <f>'1. Prüfung (Büro)'!C34</f>
        <v>Kosten über den Lebenszyklus</v>
      </c>
      <c r="D14" s="12">
        <f>'1. Prüfung (Büro)'!J34</f>
        <v>9</v>
      </c>
      <c r="E14" s="12">
        <f>'2. Prüfung (Büro)'!I34</f>
        <v>110</v>
      </c>
      <c r="F14" s="21">
        <f>'2. Prüfung (Büro)'!M34</f>
        <v>1.1000000000000001</v>
      </c>
    </row>
    <row r="15" spans="2:6" x14ac:dyDescent="0.25">
      <c r="B15" s="30" t="str">
        <f>'1. Prüfung (Büro)'!B38</f>
        <v>ECO2.1</v>
      </c>
      <c r="C15" s="64" t="str">
        <f>'1. Prüfung (Büro)'!C38</f>
        <v>Flexibilität und Umnutzungsfähigkeit</v>
      </c>
      <c r="D15" s="12">
        <f>'1. Prüfung (Büro)'!J38</f>
        <v>6</v>
      </c>
      <c r="E15" s="12">
        <f>'2. Prüfung (Büro)'!I38</f>
        <v>100</v>
      </c>
      <c r="F15" s="21">
        <f>'2. Prüfung (Büro)'!M38</f>
        <v>1</v>
      </c>
    </row>
    <row r="16" spans="2:6" x14ac:dyDescent="0.25">
      <c r="B16" s="30" t="str">
        <f>'1. Prüfung (Büro)'!B45</f>
        <v>SOC1.1</v>
      </c>
      <c r="C16" s="65" t="str">
        <f>'1. Prüfung (Büro)'!C45</f>
        <v>Thermischer Komfort</v>
      </c>
      <c r="D16" s="12">
        <f>'1. Prüfung (Büro)'!J45</f>
        <v>2</v>
      </c>
      <c r="E16" s="12">
        <f>'2. Prüfung (Büro)'!I45</f>
        <v>100</v>
      </c>
      <c r="F16" s="21">
        <f>'2. Prüfung (Büro)'!M45</f>
        <v>1</v>
      </c>
    </row>
    <row r="17" spans="2:6" x14ac:dyDescent="0.25">
      <c r="B17" s="30" t="str">
        <f>'1. Prüfung (Büro)'!B58</f>
        <v>SOC1.2</v>
      </c>
      <c r="C17" s="65" t="str">
        <f>'1. Prüfung (Büro)'!C58</f>
        <v>Innenraumluftqualität</v>
      </c>
      <c r="D17" s="12">
        <f>'1. Prüfung (Büro)'!J58</f>
        <v>8</v>
      </c>
      <c r="E17" s="12">
        <f>'2. Prüfung (Büro)'!I58</f>
        <v>104</v>
      </c>
      <c r="F17" s="21">
        <f>'2. Prüfung (Büro)'!M58</f>
        <v>1.04</v>
      </c>
    </row>
    <row r="18" spans="2:6" x14ac:dyDescent="0.25">
      <c r="B18" s="30" t="str">
        <f>'1. Prüfung (Büro)'!B68</f>
        <v>SOC1.3</v>
      </c>
      <c r="C18" s="65" t="str">
        <f>'1. Prüfung (Büro)'!C68</f>
        <v>Akustischer Komfort</v>
      </c>
      <c r="D18" s="12">
        <f>'1. Prüfung (Büro)'!J68</f>
        <v>5</v>
      </c>
      <c r="E18" s="12">
        <f>'2. Prüfung (Büro)'!I68</f>
        <v>110</v>
      </c>
      <c r="F18" s="21">
        <f>'2. Prüfung (Büro)'!M68</f>
        <v>1.1000000000000001</v>
      </c>
    </row>
    <row r="19" spans="2:6" x14ac:dyDescent="0.25">
      <c r="B19" s="30" t="str">
        <f>'1. Prüfung (Büro)'!B75</f>
        <v>SOC1.4</v>
      </c>
      <c r="C19" s="65" t="str">
        <f>'1. Prüfung (Büro)'!C75</f>
        <v>Visueller Komfort</v>
      </c>
      <c r="D19" s="12">
        <f>'1. Prüfung (Büro)'!J75</f>
        <v>4</v>
      </c>
      <c r="E19" s="12">
        <f>'2. Prüfung (Büro)'!I75</f>
        <v>100</v>
      </c>
      <c r="F19" s="21">
        <f>'2. Prüfung (Büro)'!M75</f>
        <v>1</v>
      </c>
    </row>
    <row r="20" spans="2:6" x14ac:dyDescent="0.25">
      <c r="B20" s="30" t="str">
        <f>'1. Prüfung (Büro)'!B80</f>
        <v>SOC1.6</v>
      </c>
      <c r="C20" s="65" t="str">
        <f>'1. Prüfung (Büro)'!C80</f>
        <v>Aufenthaltsqualitäten</v>
      </c>
      <c r="D20" s="12">
        <f>'1. Prüfung (Büro)'!J80</f>
        <v>4</v>
      </c>
      <c r="E20" s="12">
        <f>'2. Prüfung (Büro)'!I80</f>
        <v>90</v>
      </c>
      <c r="F20" s="21">
        <f>'2. Prüfung (Büro)'!M80</f>
        <v>1</v>
      </c>
    </row>
    <row r="21" spans="2:6" x14ac:dyDescent="0.25">
      <c r="B21" s="30" t="str">
        <f>'1. Prüfung (Büro)'!B88</f>
        <v>SOC1.8</v>
      </c>
      <c r="C21" s="64" t="str">
        <f>'1. Prüfung (Büro)'!C88</f>
        <v>Gesundheitsfördernde Angebote</v>
      </c>
      <c r="D21" s="12">
        <f>'1. Prüfung (Büro)'!J88</f>
        <v>2</v>
      </c>
      <c r="E21" s="12">
        <f>'2. Prüfung (Büro)'!I88</f>
        <v>100</v>
      </c>
      <c r="F21" s="21">
        <f>'2. Prüfung (Büro)'!M88</f>
        <v>1</v>
      </c>
    </row>
    <row r="22" spans="2:6" x14ac:dyDescent="0.25">
      <c r="B22" s="30" t="str">
        <f>'1. Prüfung (Büro)'!B92</f>
        <v>SOC2.1</v>
      </c>
      <c r="C22" s="64" t="s">
        <v>337</v>
      </c>
      <c r="D22" s="12">
        <f>'1. Prüfung (Büro)'!J92</f>
        <v>5</v>
      </c>
      <c r="E22" s="12">
        <f>'2. Prüfung (Büro)'!I92</f>
        <v>100</v>
      </c>
      <c r="F22" s="21">
        <f>'2. Prüfung (Büro)'!M92</f>
        <v>1</v>
      </c>
    </row>
    <row r="23" spans="2:6" x14ac:dyDescent="0.25">
      <c r="B23" s="30" t="str">
        <f>'1. Prüfung (Büro)'!B93</f>
        <v>TEC1.6</v>
      </c>
      <c r="C23" s="64" t="str">
        <f>'1. Prüfung (Büro)'!C93</f>
        <v>Rückbau- und Recyclingfreundlichkeit</v>
      </c>
      <c r="D23" s="12">
        <f>'1. Prüfung (Büro)'!J93</f>
        <v>10</v>
      </c>
      <c r="E23" s="12">
        <f>'2. Prüfung (Büro)'!I93</f>
        <v>115</v>
      </c>
      <c r="F23" s="21">
        <f>'2. Prüfung (Büro)'!M93</f>
        <v>1.1499999999999999</v>
      </c>
    </row>
    <row r="24" spans="2:6" x14ac:dyDescent="0.25">
      <c r="B24" s="30" t="str">
        <f>'1. Prüfung (Büro)'!B101</f>
        <v>PRO1.1</v>
      </c>
      <c r="C24" s="64" t="str">
        <f>'1. Prüfung (Büro)'!C101</f>
        <v>Projektvorbereitung und Planung</v>
      </c>
      <c r="D24" s="12">
        <f>'1. Prüfung (Büro)'!J101</f>
        <v>3</v>
      </c>
      <c r="E24" s="12">
        <f>'2. Prüfung (Büro)'!I101</f>
        <v>100</v>
      </c>
      <c r="F24" s="21">
        <f>'2. Prüfung (Büro)'!M101</f>
        <v>1</v>
      </c>
    </row>
    <row r="25" spans="2:6" x14ac:dyDescent="0.25">
      <c r="B25" s="30" t="str">
        <f>'1. Prüfung (Büro)'!B105</f>
        <v>PRO1.6</v>
      </c>
      <c r="C25" s="64" t="str">
        <f>'1. Prüfung (Büro)'!C105</f>
        <v>Verfahren zur gestalterischen Konzeption</v>
      </c>
      <c r="D25" s="12">
        <f>'1. Prüfung (Büro)'!J105</f>
        <v>4</v>
      </c>
      <c r="E25" s="12">
        <f>'2. Prüfung (Büro)'!I105</f>
        <v>100</v>
      </c>
      <c r="F25" s="21">
        <f>'2. Prüfung (Büro)'!M105</f>
        <v>1</v>
      </c>
    </row>
    <row r="26" spans="2:6" ht="26.4" x14ac:dyDescent="0.25">
      <c r="B26" s="30" t="str">
        <f>'1. Prüfung (Büro)'!B109</f>
        <v>PRO1.8</v>
      </c>
      <c r="C26" s="64" t="str">
        <f>'1. Prüfung (Büro)'!C109</f>
        <v>Konzeptionierung und Voraussetzungen für eine optimale Nutzung</v>
      </c>
      <c r="D26" s="12">
        <f>'1. Prüfung (Büro)'!J109</f>
        <v>6</v>
      </c>
      <c r="E26" s="12">
        <f>'2. Prüfung (Büro)'!I109</f>
        <v>100</v>
      </c>
      <c r="F26" s="21">
        <f>'2. Prüfung (Büro)'!M109</f>
        <v>1</v>
      </c>
    </row>
    <row r="27" spans="2:6" x14ac:dyDescent="0.25">
      <c r="B27" s="30" t="str">
        <f>'1. Prüfung (Büro)'!B118</f>
        <v>PRO2.4</v>
      </c>
      <c r="C27" s="64" t="str">
        <f>'1. Prüfung (Büro)'!C118</f>
        <v>Nutzerkommunikation</v>
      </c>
      <c r="D27" s="12">
        <f>'1. Prüfung (Büro)'!J118</f>
        <v>2</v>
      </c>
      <c r="E27" s="12">
        <f>'2. Prüfung (Büro)'!I118</f>
        <v>100</v>
      </c>
      <c r="F27" s="21">
        <f>'2. Prüfung (Büro)'!M118</f>
        <v>1</v>
      </c>
    </row>
    <row r="29" spans="2:6" x14ac:dyDescent="0.25">
      <c r="B29" s="192" t="s">
        <v>190</v>
      </c>
      <c r="C29" s="192"/>
      <c r="D29" s="20" t="s">
        <v>338</v>
      </c>
      <c r="E29" s="20" t="s">
        <v>11</v>
      </c>
    </row>
    <row r="30" spans="2:6" x14ac:dyDescent="0.25">
      <c r="B30" s="184" t="str">
        <f>'1. Prüfung (Büro)'!D2</f>
        <v>Ökologische Qualität (ENV)</v>
      </c>
      <c r="C30" s="184"/>
      <c r="D30" s="66">
        <f>(D10+D11+D12+D13)/100</f>
        <v>0.3</v>
      </c>
      <c r="E30" s="21">
        <f>'2. Prüfung (Büro)'!B2</f>
        <v>1</v>
      </c>
    </row>
    <row r="31" spans="2:6" x14ac:dyDescent="0.25">
      <c r="B31" s="184" t="str">
        <f>'1. Prüfung (Büro)'!D3</f>
        <v>Ökonomische Qualität (ECO)</v>
      </c>
      <c r="C31" s="184"/>
      <c r="D31" s="66">
        <f>(D14+D15)/100</f>
        <v>0.15</v>
      </c>
      <c r="E31" s="21">
        <f>'2. Prüfung (Büro)'!B3</f>
        <v>1</v>
      </c>
    </row>
    <row r="32" spans="2:6" x14ac:dyDescent="0.25">
      <c r="B32" s="184" t="str">
        <f>'1. Prüfung (Büro)'!D4</f>
        <v>Soziokulturelle und Funktionale Qualität (SOC)</v>
      </c>
      <c r="C32" s="184"/>
      <c r="D32" s="66">
        <f>(D16+D17+D18+D19+D20+D21+D22)/100</f>
        <v>0.3</v>
      </c>
      <c r="E32" s="21">
        <f>'2. Prüfung (Büro)'!B4</f>
        <v>1</v>
      </c>
    </row>
    <row r="33" spans="2:5" x14ac:dyDescent="0.25">
      <c r="B33" s="184" t="str">
        <f>'1. Prüfung (Büro)'!D5</f>
        <v>Technische Qualität (TEC)</v>
      </c>
      <c r="C33" s="184"/>
      <c r="D33" s="66">
        <f>D23/100</f>
        <v>0.1</v>
      </c>
      <c r="E33" s="21">
        <f>'2. Prüfung (Büro)'!B5</f>
        <v>1</v>
      </c>
    </row>
    <row r="34" spans="2:5" x14ac:dyDescent="0.25">
      <c r="B34" s="184" t="str">
        <f>'1. Prüfung (Büro)'!D6</f>
        <v>Prozessqualität (PRO)</v>
      </c>
      <c r="C34" s="184"/>
      <c r="D34" s="66">
        <f>(D24+D25+D26+D27)/100</f>
        <v>0.15</v>
      </c>
      <c r="E34" s="21">
        <f>'2. Prüfung (Büro)'!B6</f>
        <v>1</v>
      </c>
    </row>
    <row r="35" spans="2:5" x14ac:dyDescent="0.25">
      <c r="B35" s="190" t="s">
        <v>341</v>
      </c>
      <c r="C35" s="191"/>
      <c r="D35" s="191"/>
      <c r="E35" s="191"/>
    </row>
    <row r="36" spans="2:5" x14ac:dyDescent="0.25">
      <c r="B36" s="184" t="s">
        <v>206</v>
      </c>
      <c r="C36" s="184"/>
      <c r="D36" s="186">
        <f>'2. Prüfung (Büro)'!B7</f>
        <v>1</v>
      </c>
      <c r="E36" s="187"/>
    </row>
    <row r="37" spans="2:5" x14ac:dyDescent="0.25">
      <c r="B37" s="184" t="s">
        <v>339</v>
      </c>
      <c r="C37" s="184"/>
      <c r="D37" s="188" t="str">
        <f>IF(AND(E30&gt;=65/100,E31&gt;=65/100,E32&gt;=65/100,E34&gt;=65/100),"Nebenforderung Platin erfüllt",IF(AND(E30&gt;=1/2,E31&gt;=1/2,E32&gt;=1/2,E34&gt;=1/2),"Nebenanforderung Gold erfüllt",IF(AND(E30&gt;=35/100,E31&gt;=35/100,E32&gt;=35/100,E34&gt;=35/100),"Nebenanforderung Silber erfüllt","Nebenanforderung nicht erfüllt")))</f>
        <v>Nebenforderung Platin erfüllt</v>
      </c>
      <c r="E37" s="189"/>
    </row>
    <row r="38" spans="2:5" x14ac:dyDescent="0.25">
      <c r="B38" s="184" t="s">
        <v>198</v>
      </c>
      <c r="C38" s="184"/>
      <c r="D38" s="188" t="str">
        <f>'2. Prüfung (Büro)'!B8</f>
        <v>PLATIN</v>
      </c>
      <c r="E38" s="189"/>
    </row>
  </sheetData>
  <mergeCells count="17">
    <mergeCell ref="B37:C37"/>
    <mergeCell ref="D37:E37"/>
    <mergeCell ref="B38:C38"/>
    <mergeCell ref="D38:E38"/>
    <mergeCell ref="B31:C31"/>
    <mergeCell ref="B32:C32"/>
    <mergeCell ref="B33:C33"/>
    <mergeCell ref="B34:C34"/>
    <mergeCell ref="B35:E35"/>
    <mergeCell ref="B36:C36"/>
    <mergeCell ref="D36:E36"/>
    <mergeCell ref="B30:C30"/>
    <mergeCell ref="D2:F2"/>
    <mergeCell ref="D3:F3"/>
    <mergeCell ref="D4:F4"/>
    <mergeCell ref="B6:F6"/>
    <mergeCell ref="B29:C29"/>
  </mergeCells>
  <pageMargins left="0.7" right="0.7" top="0.78740157499999996" bottom="0.78740157499999996" header="0.3" footer="0.3"/>
  <pageSetup paperSize="9"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B2:T107"/>
  <sheetViews>
    <sheetView zoomScale="85" zoomScaleNormal="85" workbookViewId="0">
      <selection activeCell="D56" sqref="D56"/>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8" width="11.6640625" style="27" customWidth="1"/>
    <col min="9" max="9" width="8.6640625" style="27" customWidth="1"/>
    <col min="10" max="11" width="11.44140625" style="27"/>
    <col min="12" max="12" width="3.6640625" style="27" customWidth="1"/>
    <col min="13" max="13" width="70.6640625" style="27" customWidth="1"/>
    <col min="14" max="15" width="11.44140625" style="27"/>
    <col min="16" max="19" width="11.44140625" style="27" hidden="1" customWidth="1" outlineLevel="1"/>
    <col min="20" max="20" width="11.44140625" style="27" collapsed="1"/>
    <col min="21" max="16384" width="11.44140625" style="27"/>
  </cols>
  <sheetData>
    <row r="2" spans="2:19" x14ac:dyDescent="0.25">
      <c r="B2" s="165">
        <f>IF((K12*J12+K18*J18+K22*J22+K25*J25)/(J12+J18+J22+J25)&gt;1,1,(K12*J12+K18*J18+K22*J22+K25*J25)/(J12+J18+J22+J25))</f>
        <v>1</v>
      </c>
      <c r="C2" s="165"/>
      <c r="D2" s="168" t="s">
        <v>172</v>
      </c>
      <c r="E2" s="168"/>
      <c r="F2" s="168"/>
      <c r="H2" s="166" t="s">
        <v>8</v>
      </c>
      <c r="I2" s="166"/>
      <c r="J2" s="166"/>
      <c r="K2" s="167"/>
      <c r="L2" s="167"/>
      <c r="M2" s="167"/>
    </row>
    <row r="3" spans="2:19" x14ac:dyDescent="0.25">
      <c r="B3" s="165">
        <f>IF(K34&gt;1,1,K34)</f>
        <v>1</v>
      </c>
      <c r="C3" s="165"/>
      <c r="D3" s="168" t="s">
        <v>173</v>
      </c>
      <c r="E3" s="168"/>
      <c r="F3" s="168"/>
      <c r="H3" s="166" t="s">
        <v>9</v>
      </c>
      <c r="I3" s="166"/>
      <c r="J3" s="166"/>
      <c r="K3" s="167"/>
      <c r="L3" s="167"/>
      <c r="M3" s="167"/>
    </row>
    <row r="4" spans="2:19" x14ac:dyDescent="0.25">
      <c r="B4" s="165">
        <f>IF((K39*J39+K52*J52+K62*J62+K71*J71+K79*J79)/(J39+J52+J62+J71+J79)&gt;1,1,(K39*J39+K52*J52+K62*J62+K71*J71+K79*J79)/(J39+J52+J62+J71+J79))</f>
        <v>1</v>
      </c>
      <c r="C4" s="165"/>
      <c r="D4" s="168" t="s">
        <v>174</v>
      </c>
      <c r="E4" s="168"/>
      <c r="F4" s="168"/>
      <c r="H4" s="166" t="s">
        <v>352</v>
      </c>
      <c r="I4" s="166"/>
      <c r="J4" s="166"/>
      <c r="K4" s="167"/>
      <c r="L4" s="167"/>
      <c r="M4" s="167"/>
    </row>
    <row r="5" spans="2:19" x14ac:dyDescent="0.25">
      <c r="B5" s="165">
        <f>IF(K80&gt;1,1,K80)</f>
        <v>1</v>
      </c>
      <c r="C5" s="165"/>
      <c r="D5" s="168" t="s">
        <v>171</v>
      </c>
      <c r="E5" s="168"/>
      <c r="F5" s="168"/>
      <c r="H5" s="166" t="s">
        <v>355</v>
      </c>
      <c r="I5" s="166"/>
      <c r="J5" s="166"/>
      <c r="K5" s="167"/>
      <c r="L5" s="167"/>
      <c r="M5" s="167"/>
    </row>
    <row r="6" spans="2:19" x14ac:dyDescent="0.25">
      <c r="B6" s="165">
        <f>IF((K88*J88+K91*J91+K95*J95+K104*J104)/(J88+J91+J95+J104)&gt;1,1,(K88*J88+K91*J91+K95*J95+K104*J104)/(J88+J91+J95+J104))</f>
        <v>1</v>
      </c>
      <c r="C6" s="165"/>
      <c r="D6" s="168" t="s">
        <v>175</v>
      </c>
      <c r="E6" s="168"/>
      <c r="F6" s="168"/>
      <c r="H6" s="166" t="s">
        <v>356</v>
      </c>
      <c r="I6" s="166"/>
      <c r="J6" s="166"/>
      <c r="K6" s="167"/>
      <c r="L6" s="167"/>
      <c r="M6" s="167"/>
    </row>
    <row r="7" spans="2:19" x14ac:dyDescent="0.25">
      <c r="B7" s="165">
        <f>(B2*(J12+J18+J22+J25)+B3*J34+B4*(J39+J52+J62+J71+J79)+B5*J80+B6*(J88+J91+J95+J104))/100</f>
        <v>1</v>
      </c>
      <c r="C7" s="165"/>
      <c r="D7" s="168" t="s">
        <v>176</v>
      </c>
      <c r="E7" s="168"/>
      <c r="F7" s="168"/>
    </row>
    <row r="8" spans="2:19" x14ac:dyDescent="0.25">
      <c r="B8" s="165" t="str">
        <f>IF(AND(B7&gt;=8/10,B2&gt;=65/100,B4&gt;=65/100,B6&gt;=65/100),"PLATIN",IF(AND(B7&gt;=65/100,B2&gt;=1/2,B4&gt;=1/2,B6&gt;=1/2),"GOLD",IF(AND(B7&gt;=1/2,B2&gt;=35/100,B4&gt;=35/100,B6&gt;=35/100),"SILBER","keine Ausz.")))</f>
        <v>PLATIN</v>
      </c>
      <c r="C8" s="165"/>
      <c r="D8" s="168" t="s">
        <v>179</v>
      </c>
      <c r="E8" s="168"/>
      <c r="F8" s="168"/>
    </row>
    <row r="10" spans="2:19" ht="50.1" customHeight="1" x14ac:dyDescent="0.25">
      <c r="B10" s="164" t="s">
        <v>2</v>
      </c>
      <c r="C10" s="164"/>
      <c r="D10" s="164"/>
      <c r="E10" s="176" t="s">
        <v>5</v>
      </c>
      <c r="F10" s="194"/>
      <c r="G10" s="169" t="s">
        <v>328</v>
      </c>
      <c r="H10" s="164"/>
      <c r="I10" s="164"/>
      <c r="J10" s="170" t="s">
        <v>10</v>
      </c>
      <c r="K10" s="171" t="s">
        <v>11</v>
      </c>
      <c r="L10" s="171" t="s">
        <v>329</v>
      </c>
      <c r="M10" s="164" t="s">
        <v>4</v>
      </c>
      <c r="P10" s="162" t="s">
        <v>0</v>
      </c>
      <c r="Q10" s="161" t="s">
        <v>168</v>
      </c>
      <c r="R10" s="161" t="s">
        <v>169</v>
      </c>
      <c r="S10" s="161" t="s">
        <v>170</v>
      </c>
    </row>
    <row r="11" spans="2:19" ht="50.1" customHeight="1" x14ac:dyDescent="0.25">
      <c r="B11" s="164"/>
      <c r="C11" s="164"/>
      <c r="D11" s="164"/>
      <c r="E11" s="1" t="s">
        <v>6</v>
      </c>
      <c r="F11" s="1" t="s">
        <v>7</v>
      </c>
      <c r="G11" s="1" t="s">
        <v>6</v>
      </c>
      <c r="H11" s="1" t="s">
        <v>7</v>
      </c>
      <c r="I11" s="1" t="s">
        <v>3</v>
      </c>
      <c r="J11" s="171"/>
      <c r="K11" s="171"/>
      <c r="L11" s="171"/>
      <c r="M11" s="164"/>
      <c r="P11" s="162"/>
      <c r="Q11" s="161"/>
      <c r="R11" s="162"/>
      <c r="S11" s="162"/>
    </row>
    <row r="12" spans="2:19" ht="26.1" customHeight="1" x14ac:dyDescent="0.25">
      <c r="B12" s="29" t="s">
        <v>1</v>
      </c>
      <c r="C12" s="163" t="s">
        <v>12</v>
      </c>
      <c r="D12" s="163"/>
      <c r="E12" s="47">
        <f>Shopping!E12</f>
        <v>0</v>
      </c>
      <c r="F12" s="23"/>
      <c r="G12" s="49">
        <f>R12</f>
        <v>100</v>
      </c>
      <c r="H12" s="23"/>
      <c r="I12" s="12">
        <v>100</v>
      </c>
      <c r="J12" s="12">
        <v>12</v>
      </c>
      <c r="K12" s="21">
        <f>R12/I12</f>
        <v>1</v>
      </c>
      <c r="L12" s="50"/>
      <c r="M12" s="11"/>
      <c r="P12" s="12" t="str">
        <f>IF(B12&lt;&gt;"",B12,"")</f>
        <v>ENV1.1</v>
      </c>
      <c r="Q12" s="23"/>
      <c r="R12" s="12">
        <f>IF(SUM(Q13:Q17)&gt;I12,I12,SUM(Q13:Q17))</f>
        <v>100</v>
      </c>
      <c r="S12" s="23"/>
    </row>
    <row r="13" spans="2:19" ht="132" x14ac:dyDescent="0.25">
      <c r="B13" s="173"/>
      <c r="C13" s="6" t="s">
        <v>13</v>
      </c>
      <c r="D13" s="28" t="s">
        <v>20</v>
      </c>
      <c r="E13" s="193"/>
      <c r="F13" s="48">
        <f>Shopping!F13</f>
        <v>0</v>
      </c>
      <c r="G13" s="193"/>
      <c r="H13" s="13">
        <v>40</v>
      </c>
      <c r="I13" s="12">
        <v>40</v>
      </c>
      <c r="J13" s="174"/>
      <c r="K13" s="174"/>
      <c r="L13" s="51"/>
      <c r="M13" s="11"/>
      <c r="P13" s="174" t="str">
        <f t="shared" ref="P13:P62" si="0">IF(B13&lt;&gt;"",B13,"")</f>
        <v/>
      </c>
      <c r="Q13" s="12">
        <f>IF(H13&gt;I13,I13,H13)</f>
        <v>40</v>
      </c>
      <c r="R13" s="174"/>
      <c r="S13" s="174"/>
    </row>
    <row r="14" spans="2:19" ht="132" x14ac:dyDescent="0.25">
      <c r="B14" s="173"/>
      <c r="C14" s="6" t="s">
        <v>14</v>
      </c>
      <c r="D14" s="28" t="s">
        <v>19</v>
      </c>
      <c r="E14" s="193"/>
      <c r="F14" s="48">
        <f>Shopping!F14</f>
        <v>0</v>
      </c>
      <c r="G14" s="193"/>
      <c r="H14" s="13">
        <v>10</v>
      </c>
      <c r="I14" s="12">
        <v>10</v>
      </c>
      <c r="J14" s="174"/>
      <c r="K14" s="174"/>
      <c r="L14" s="51"/>
      <c r="M14" s="11"/>
      <c r="P14" s="174" t="str">
        <f t="shared" si="0"/>
        <v/>
      </c>
      <c r="Q14" s="12">
        <f t="shared" ref="Q14:Q70" si="1">IF(H14&gt;I14,I14,H14)</f>
        <v>10</v>
      </c>
      <c r="R14" s="174"/>
      <c r="S14" s="174"/>
    </row>
    <row r="15" spans="2:19" ht="132" x14ac:dyDescent="0.25">
      <c r="B15" s="173"/>
      <c r="C15" s="6" t="s">
        <v>15</v>
      </c>
      <c r="D15" s="28" t="s">
        <v>16</v>
      </c>
      <c r="E15" s="193"/>
      <c r="F15" s="48">
        <f>Shopping!F15</f>
        <v>0</v>
      </c>
      <c r="G15" s="193"/>
      <c r="H15" s="13">
        <v>40</v>
      </c>
      <c r="I15" s="12">
        <v>40</v>
      </c>
      <c r="J15" s="174"/>
      <c r="K15" s="174"/>
      <c r="L15" s="51"/>
      <c r="M15" s="11"/>
      <c r="P15" s="174" t="str">
        <f t="shared" si="0"/>
        <v/>
      </c>
      <c r="Q15" s="12">
        <f t="shared" si="1"/>
        <v>40</v>
      </c>
      <c r="R15" s="174"/>
      <c r="S15" s="174"/>
    </row>
    <row r="16" spans="2:19" ht="131.25" customHeight="1" x14ac:dyDescent="0.25">
      <c r="B16" s="173"/>
      <c r="C16" s="6" t="s">
        <v>17</v>
      </c>
      <c r="D16" s="28" t="s">
        <v>18</v>
      </c>
      <c r="E16" s="193"/>
      <c r="F16" s="48">
        <f>Shopping!F16</f>
        <v>0</v>
      </c>
      <c r="G16" s="193"/>
      <c r="H16" s="13">
        <v>10</v>
      </c>
      <c r="I16" s="12">
        <v>10</v>
      </c>
      <c r="J16" s="174"/>
      <c r="K16" s="174"/>
      <c r="L16" s="51"/>
      <c r="M16" s="11"/>
      <c r="P16" s="174" t="str">
        <f t="shared" si="0"/>
        <v/>
      </c>
      <c r="Q16" s="12">
        <f t="shared" si="1"/>
        <v>10</v>
      </c>
      <c r="R16" s="174"/>
      <c r="S16" s="174"/>
    </row>
    <row r="17" spans="2:19" ht="132" x14ac:dyDescent="0.25">
      <c r="B17" s="173"/>
      <c r="C17" s="6" t="s">
        <v>22</v>
      </c>
      <c r="D17" s="28" t="s">
        <v>21</v>
      </c>
      <c r="E17" s="193"/>
      <c r="F17" s="48">
        <f>Shopping!F17</f>
        <v>0</v>
      </c>
      <c r="G17" s="193"/>
      <c r="H17" s="13">
        <v>12</v>
      </c>
      <c r="I17" s="12">
        <v>12</v>
      </c>
      <c r="J17" s="174"/>
      <c r="K17" s="174"/>
      <c r="L17" s="51"/>
      <c r="M17" s="11"/>
      <c r="P17" s="174" t="str">
        <f t="shared" si="0"/>
        <v/>
      </c>
      <c r="Q17" s="12">
        <f t="shared" si="1"/>
        <v>12</v>
      </c>
      <c r="R17" s="174"/>
      <c r="S17" s="174"/>
    </row>
    <row r="18" spans="2:19" ht="26.1" customHeight="1" x14ac:dyDescent="0.25">
      <c r="B18" s="29" t="s">
        <v>23</v>
      </c>
      <c r="C18" s="172" t="s">
        <v>24</v>
      </c>
      <c r="D18" s="172"/>
      <c r="E18" s="47">
        <f>Shopping!E18</f>
        <v>0</v>
      </c>
      <c r="F18" s="23"/>
      <c r="G18" s="49">
        <f>R18</f>
        <v>100</v>
      </c>
      <c r="H18" s="23"/>
      <c r="I18" s="12">
        <v>100</v>
      </c>
      <c r="J18" s="12">
        <v>8</v>
      </c>
      <c r="K18" s="21">
        <f>R18/I18</f>
        <v>1</v>
      </c>
      <c r="L18" s="50"/>
      <c r="M18" s="11"/>
      <c r="P18" s="12" t="str">
        <f t="shared" si="0"/>
        <v>ENV1.2</v>
      </c>
      <c r="Q18" s="23"/>
      <c r="R18" s="12">
        <f>IF(SUM(Q19:Q21)&gt;I18,I18,SUM(Q19:Q21))</f>
        <v>100</v>
      </c>
      <c r="S18" s="23"/>
    </row>
    <row r="19" spans="2:19" ht="156.75" customHeight="1" x14ac:dyDescent="0.25">
      <c r="B19" s="173"/>
      <c r="C19" s="2" t="s">
        <v>13</v>
      </c>
      <c r="D19" s="28" t="s">
        <v>299</v>
      </c>
      <c r="E19" s="193"/>
      <c r="F19" s="48">
        <f>Shopping!F19</f>
        <v>0</v>
      </c>
      <c r="G19" s="193"/>
      <c r="H19" s="13">
        <v>60</v>
      </c>
      <c r="I19" s="12">
        <v>60</v>
      </c>
      <c r="J19" s="174"/>
      <c r="K19" s="174"/>
      <c r="L19" s="51"/>
      <c r="M19" s="11"/>
      <c r="P19" s="174" t="str">
        <f t="shared" si="0"/>
        <v/>
      </c>
      <c r="Q19" s="12">
        <f t="shared" si="1"/>
        <v>60</v>
      </c>
      <c r="R19" s="174"/>
      <c r="S19" s="174"/>
    </row>
    <row r="20" spans="2:19" ht="79.2" x14ac:dyDescent="0.25">
      <c r="B20" s="173"/>
      <c r="C20" s="2" t="s">
        <v>14</v>
      </c>
      <c r="D20" s="22" t="s">
        <v>26</v>
      </c>
      <c r="E20" s="193"/>
      <c r="F20" s="48">
        <f>Shopping!F20</f>
        <v>0</v>
      </c>
      <c r="G20" s="193"/>
      <c r="H20" s="13">
        <v>10</v>
      </c>
      <c r="I20" s="12">
        <v>10</v>
      </c>
      <c r="J20" s="174"/>
      <c r="K20" s="174"/>
      <c r="L20" s="51"/>
      <c r="M20" s="11"/>
      <c r="P20" s="174" t="str">
        <f t="shared" si="0"/>
        <v/>
      </c>
      <c r="Q20" s="12">
        <f>IF(OR(H20="x",H20="X"),0,IF(H20&gt;I20,I20,H20))</f>
        <v>10</v>
      </c>
      <c r="R20" s="174"/>
      <c r="S20" s="174"/>
    </row>
    <row r="21" spans="2:19" ht="158.4" x14ac:dyDescent="0.25">
      <c r="B21" s="173"/>
      <c r="C21" s="2" t="s">
        <v>15</v>
      </c>
      <c r="D21" s="22" t="s">
        <v>27</v>
      </c>
      <c r="E21" s="193"/>
      <c r="F21" s="48">
        <f>Shopping!F21</f>
        <v>0</v>
      </c>
      <c r="G21" s="193"/>
      <c r="H21" s="13">
        <v>40</v>
      </c>
      <c r="I21" s="12">
        <v>40</v>
      </c>
      <c r="J21" s="174"/>
      <c r="K21" s="174"/>
      <c r="L21" s="51"/>
      <c r="M21" s="11"/>
      <c r="P21" s="174" t="str">
        <f t="shared" si="0"/>
        <v/>
      </c>
      <c r="Q21" s="12">
        <f t="shared" si="1"/>
        <v>40</v>
      </c>
      <c r="R21" s="174"/>
      <c r="S21" s="174"/>
    </row>
    <row r="22" spans="2:19" ht="26.1" customHeight="1" x14ac:dyDescent="0.25">
      <c r="B22" s="29" t="s">
        <v>28</v>
      </c>
      <c r="C22" s="175" t="s">
        <v>340</v>
      </c>
      <c r="D22" s="175"/>
      <c r="E22" s="47">
        <f>Shopping!E22</f>
        <v>0</v>
      </c>
      <c r="F22" s="23"/>
      <c r="G22" s="49">
        <f>R22</f>
        <v>100</v>
      </c>
      <c r="H22" s="23"/>
      <c r="I22" s="12">
        <v>100</v>
      </c>
      <c r="J22" s="12">
        <v>4</v>
      </c>
      <c r="K22" s="21">
        <f>R22/I22</f>
        <v>1</v>
      </c>
      <c r="L22" s="50"/>
      <c r="M22" s="11"/>
      <c r="P22" s="12" t="str">
        <f t="shared" si="0"/>
        <v>ENV1.3</v>
      </c>
      <c r="Q22" s="23"/>
      <c r="R22" s="12">
        <f>IF(SUM(Q23:Q24)&gt;I22,I22,SUM(Q23:Q24))</f>
        <v>100</v>
      </c>
      <c r="S22" s="23"/>
    </row>
    <row r="23" spans="2:19" ht="132" customHeight="1" x14ac:dyDescent="0.25">
      <c r="B23" s="179"/>
      <c r="C23" s="17" t="s">
        <v>233</v>
      </c>
      <c r="D23" s="18" t="s">
        <v>232</v>
      </c>
      <c r="E23" s="179"/>
      <c r="F23" s="48">
        <f>Shopping!F23</f>
        <v>0</v>
      </c>
      <c r="G23" s="179"/>
      <c r="H23" s="13">
        <v>100</v>
      </c>
      <c r="I23" s="12">
        <v>100</v>
      </c>
      <c r="J23" s="179"/>
      <c r="K23" s="179"/>
      <c r="L23" s="52"/>
      <c r="M23" s="11"/>
      <c r="P23" s="179"/>
      <c r="Q23" s="12">
        <f t="shared" si="1"/>
        <v>100</v>
      </c>
      <c r="R23" s="179"/>
      <c r="S23" s="179"/>
    </row>
    <row r="24" spans="2:19" ht="159" customHeight="1" x14ac:dyDescent="0.25">
      <c r="B24" s="180"/>
      <c r="C24" s="17" t="s">
        <v>231</v>
      </c>
      <c r="D24" s="18" t="s">
        <v>234</v>
      </c>
      <c r="E24" s="180"/>
      <c r="F24" s="48">
        <f>Shopping!F24</f>
        <v>0</v>
      </c>
      <c r="G24" s="180"/>
      <c r="H24" s="13">
        <v>10</v>
      </c>
      <c r="I24" s="12">
        <v>10</v>
      </c>
      <c r="J24" s="180"/>
      <c r="K24" s="180"/>
      <c r="L24" s="53"/>
      <c r="M24" s="11"/>
      <c r="P24" s="180"/>
      <c r="Q24" s="12">
        <f t="shared" si="1"/>
        <v>10</v>
      </c>
      <c r="R24" s="180"/>
      <c r="S24" s="180"/>
    </row>
    <row r="25" spans="2:19" ht="26.1" customHeight="1" x14ac:dyDescent="0.25">
      <c r="B25" s="29" t="s">
        <v>37</v>
      </c>
      <c r="C25" s="178" t="s">
        <v>38</v>
      </c>
      <c r="D25" s="178"/>
      <c r="E25" s="47">
        <f>Shopping!E25</f>
        <v>0</v>
      </c>
      <c r="F25" s="23"/>
      <c r="G25" s="49">
        <f>R25+S25</f>
        <v>115</v>
      </c>
      <c r="H25" s="23"/>
      <c r="I25" s="12">
        <v>115</v>
      </c>
      <c r="J25" s="12">
        <v>6</v>
      </c>
      <c r="K25" s="21">
        <f>(R25/100)+(S25/100)</f>
        <v>1.1499999999999999</v>
      </c>
      <c r="L25" s="50"/>
      <c r="M25" s="11"/>
      <c r="P25" s="12" t="str">
        <f t="shared" si="0"/>
        <v>ENV1.8</v>
      </c>
      <c r="Q25" s="23"/>
      <c r="R25" s="12">
        <f>IF(SUM(Q26:Q30)&gt;100,100,SUM(Q26:Q30))</f>
        <v>100</v>
      </c>
      <c r="S25" s="12">
        <f>SUM(Q31:Q33)</f>
        <v>15</v>
      </c>
    </row>
    <row r="26" spans="2:19" ht="66" x14ac:dyDescent="0.25">
      <c r="B26" s="173"/>
      <c r="C26" s="2" t="s">
        <v>13</v>
      </c>
      <c r="D26" s="28" t="s">
        <v>39</v>
      </c>
      <c r="E26" s="193"/>
      <c r="F26" s="48">
        <f>Shopping!F26</f>
        <v>0</v>
      </c>
      <c r="G26" s="193"/>
      <c r="H26" s="13">
        <v>15</v>
      </c>
      <c r="I26" s="12">
        <v>15</v>
      </c>
      <c r="J26" s="174"/>
      <c r="K26" s="174"/>
      <c r="L26" s="51"/>
      <c r="M26" s="11"/>
      <c r="P26" s="174" t="str">
        <f t="shared" si="0"/>
        <v/>
      </c>
      <c r="Q26" s="12">
        <f t="shared" si="1"/>
        <v>15</v>
      </c>
      <c r="R26" s="174"/>
      <c r="S26" s="174"/>
    </row>
    <row r="27" spans="2:19" ht="105.6" x14ac:dyDescent="0.25">
      <c r="B27" s="173"/>
      <c r="C27" s="2" t="s">
        <v>14</v>
      </c>
      <c r="D27" s="28" t="s">
        <v>40</v>
      </c>
      <c r="E27" s="193"/>
      <c r="F27" s="48">
        <f>Shopping!F27</f>
        <v>0</v>
      </c>
      <c r="G27" s="193"/>
      <c r="H27" s="13">
        <v>15</v>
      </c>
      <c r="I27" s="12">
        <v>15</v>
      </c>
      <c r="J27" s="174"/>
      <c r="K27" s="174"/>
      <c r="L27" s="51"/>
      <c r="M27" s="11"/>
      <c r="P27" s="174" t="str">
        <f t="shared" si="0"/>
        <v/>
      </c>
      <c r="Q27" s="12">
        <f t="shared" si="1"/>
        <v>15</v>
      </c>
      <c r="R27" s="174"/>
      <c r="S27" s="174"/>
    </row>
    <row r="28" spans="2:19" ht="237.6" x14ac:dyDescent="0.25">
      <c r="B28" s="173"/>
      <c r="C28" s="3" t="s">
        <v>120</v>
      </c>
      <c r="D28" s="28" t="s">
        <v>119</v>
      </c>
      <c r="E28" s="193"/>
      <c r="F28" s="48">
        <f>Shopping!F28</f>
        <v>0</v>
      </c>
      <c r="G28" s="193"/>
      <c r="H28" s="13">
        <v>50</v>
      </c>
      <c r="I28" s="12">
        <v>50</v>
      </c>
      <c r="J28" s="174"/>
      <c r="K28" s="174"/>
      <c r="L28" s="51"/>
      <c r="M28" s="11"/>
      <c r="P28" s="174" t="str">
        <f t="shared" si="0"/>
        <v/>
      </c>
      <c r="Q28" s="12">
        <f t="shared" si="1"/>
        <v>50</v>
      </c>
      <c r="R28" s="174"/>
      <c r="S28" s="174"/>
    </row>
    <row r="29" spans="2:19" ht="66" x14ac:dyDescent="0.25">
      <c r="B29" s="173"/>
      <c r="C29" s="2" t="s">
        <v>15</v>
      </c>
      <c r="D29" s="28" t="s">
        <v>42</v>
      </c>
      <c r="E29" s="193"/>
      <c r="F29" s="48">
        <f>Shopping!F29</f>
        <v>0</v>
      </c>
      <c r="G29" s="193"/>
      <c r="H29" s="13">
        <v>20</v>
      </c>
      <c r="I29" s="12">
        <v>20</v>
      </c>
      <c r="J29" s="174"/>
      <c r="K29" s="174"/>
      <c r="L29" s="51"/>
      <c r="M29" s="11"/>
      <c r="P29" s="174" t="str">
        <f t="shared" si="0"/>
        <v/>
      </c>
      <c r="Q29" s="12">
        <f t="shared" si="1"/>
        <v>20</v>
      </c>
      <c r="R29" s="174"/>
      <c r="S29" s="174"/>
    </row>
    <row r="30" spans="2:19" ht="144.75" customHeight="1" x14ac:dyDescent="0.25">
      <c r="B30" s="173"/>
      <c r="C30" s="2" t="s">
        <v>17</v>
      </c>
      <c r="D30" s="28" t="s">
        <v>43</v>
      </c>
      <c r="E30" s="193"/>
      <c r="F30" s="48">
        <f>Shopping!F30</f>
        <v>0</v>
      </c>
      <c r="G30" s="193"/>
      <c r="H30" s="13">
        <v>5</v>
      </c>
      <c r="I30" s="12">
        <v>5</v>
      </c>
      <c r="J30" s="174"/>
      <c r="K30" s="174"/>
      <c r="L30" s="51"/>
      <c r="M30" s="11"/>
      <c r="P30" s="174" t="str">
        <f t="shared" si="0"/>
        <v/>
      </c>
      <c r="Q30" s="12">
        <f>IF(OR(H30="x",H30="X"),0,IF(H30&gt;I30,I30,H30))</f>
        <v>5</v>
      </c>
      <c r="R30" s="174"/>
      <c r="S30" s="174"/>
    </row>
    <row r="31" spans="2:19" ht="52.8" x14ac:dyDescent="0.25">
      <c r="B31" s="173"/>
      <c r="C31" s="4" t="s">
        <v>35</v>
      </c>
      <c r="D31" s="28" t="s">
        <v>44</v>
      </c>
      <c r="E31" s="193"/>
      <c r="F31" s="48">
        <f>Shopping!F31</f>
        <v>0</v>
      </c>
      <c r="G31" s="193"/>
      <c r="H31" s="13">
        <v>5</v>
      </c>
      <c r="I31" s="12">
        <v>5</v>
      </c>
      <c r="J31" s="174"/>
      <c r="K31" s="174"/>
      <c r="L31" s="51"/>
      <c r="M31" s="11"/>
      <c r="P31" s="174" t="str">
        <f t="shared" si="0"/>
        <v/>
      </c>
      <c r="Q31" s="12">
        <f t="shared" si="1"/>
        <v>5</v>
      </c>
      <c r="R31" s="174"/>
      <c r="S31" s="174"/>
    </row>
    <row r="32" spans="2:19" ht="52.8" x14ac:dyDescent="0.25">
      <c r="B32" s="173"/>
      <c r="C32" s="2" t="s">
        <v>36</v>
      </c>
      <c r="D32" s="28" t="s">
        <v>46</v>
      </c>
      <c r="E32" s="193"/>
      <c r="F32" s="48">
        <f>Shopping!F32</f>
        <v>0</v>
      </c>
      <c r="G32" s="193"/>
      <c r="H32" s="13">
        <v>5</v>
      </c>
      <c r="I32" s="12">
        <v>5</v>
      </c>
      <c r="J32" s="174"/>
      <c r="K32" s="174"/>
      <c r="L32" s="51"/>
      <c r="M32" s="11"/>
      <c r="P32" s="174" t="str">
        <f t="shared" si="0"/>
        <v/>
      </c>
      <c r="Q32" s="12">
        <f t="shared" si="1"/>
        <v>5</v>
      </c>
      <c r="R32" s="174"/>
      <c r="S32" s="174"/>
    </row>
    <row r="33" spans="2:19" ht="39.6" x14ac:dyDescent="0.25">
      <c r="B33" s="173"/>
      <c r="C33" s="2" t="s">
        <v>45</v>
      </c>
      <c r="D33" s="28" t="s">
        <v>47</v>
      </c>
      <c r="E33" s="193"/>
      <c r="F33" s="48">
        <f>Shopping!F33</f>
        <v>0</v>
      </c>
      <c r="G33" s="193"/>
      <c r="H33" s="13">
        <v>5</v>
      </c>
      <c r="I33" s="12">
        <v>5</v>
      </c>
      <c r="J33" s="174"/>
      <c r="K33" s="174"/>
      <c r="L33" s="51"/>
      <c r="M33" s="11"/>
      <c r="P33" s="174" t="str">
        <f t="shared" si="0"/>
        <v/>
      </c>
      <c r="Q33" s="12">
        <f t="shared" si="1"/>
        <v>5</v>
      </c>
      <c r="R33" s="174"/>
      <c r="S33" s="174"/>
    </row>
    <row r="34" spans="2:19" ht="26.1" customHeight="1" x14ac:dyDescent="0.25">
      <c r="B34" s="29" t="s">
        <v>48</v>
      </c>
      <c r="C34" s="178" t="s">
        <v>49</v>
      </c>
      <c r="D34" s="178"/>
      <c r="E34" s="47">
        <f>Shopping!E34</f>
        <v>0</v>
      </c>
      <c r="F34" s="23"/>
      <c r="G34" s="49">
        <f>R34+S34</f>
        <v>110</v>
      </c>
      <c r="H34" s="23"/>
      <c r="I34" s="12">
        <f>IF(OR(H36="x",H36="X"),100,110)</f>
        <v>110</v>
      </c>
      <c r="J34" s="12">
        <v>15</v>
      </c>
      <c r="K34" s="21">
        <f>(R34/(I34-10))+(S34/100)</f>
        <v>1.1000000000000001</v>
      </c>
      <c r="L34" s="50"/>
      <c r="M34" s="11"/>
      <c r="P34" s="12" t="str">
        <f t="shared" si="0"/>
        <v>ECO1.1</v>
      </c>
      <c r="Q34" s="23"/>
      <c r="R34" s="12">
        <f>SUM(Q35:Q37)</f>
        <v>100</v>
      </c>
      <c r="S34" s="12">
        <f>Q38</f>
        <v>10</v>
      </c>
    </row>
    <row r="35" spans="2:19" ht="300" customHeight="1" x14ac:dyDescent="0.25">
      <c r="B35" s="173"/>
      <c r="C35" s="2" t="s">
        <v>13</v>
      </c>
      <c r="D35" s="28" t="s">
        <v>235</v>
      </c>
      <c r="E35" s="193"/>
      <c r="F35" s="48">
        <f>Shopping!F35</f>
        <v>0</v>
      </c>
      <c r="G35" s="193"/>
      <c r="H35" s="13">
        <v>77</v>
      </c>
      <c r="I35" s="12">
        <v>77</v>
      </c>
      <c r="J35" s="174"/>
      <c r="K35" s="174"/>
      <c r="L35" s="51"/>
      <c r="M35" s="11"/>
      <c r="P35" s="174" t="str">
        <f t="shared" si="0"/>
        <v/>
      </c>
      <c r="Q35" s="12">
        <f t="shared" si="1"/>
        <v>77</v>
      </c>
      <c r="R35" s="174"/>
      <c r="S35" s="174"/>
    </row>
    <row r="36" spans="2:19" ht="79.2" x14ac:dyDescent="0.25">
      <c r="B36" s="173"/>
      <c r="C36" s="2" t="s">
        <v>14</v>
      </c>
      <c r="D36" s="28" t="s">
        <v>237</v>
      </c>
      <c r="E36" s="193"/>
      <c r="F36" s="48">
        <f>Shopping!F36</f>
        <v>0</v>
      </c>
      <c r="G36" s="193"/>
      <c r="H36" s="13">
        <v>10</v>
      </c>
      <c r="I36" s="12">
        <v>10</v>
      </c>
      <c r="J36" s="174"/>
      <c r="K36" s="174"/>
      <c r="L36" s="51"/>
      <c r="M36" s="11"/>
      <c r="P36" s="174"/>
      <c r="Q36" s="12">
        <f>IF(OR(H36="x",H36="X"),0,IF(H36&gt;I36,I36,H36))</f>
        <v>10</v>
      </c>
      <c r="R36" s="174"/>
      <c r="S36" s="174"/>
    </row>
    <row r="37" spans="2:19" ht="237.6" x14ac:dyDescent="0.25">
      <c r="B37" s="173"/>
      <c r="C37" s="2" t="s">
        <v>15</v>
      </c>
      <c r="D37" s="28" t="s">
        <v>236</v>
      </c>
      <c r="E37" s="193"/>
      <c r="F37" s="48">
        <f>Shopping!F37</f>
        <v>0</v>
      </c>
      <c r="G37" s="193"/>
      <c r="H37" s="13">
        <v>13</v>
      </c>
      <c r="I37" s="12">
        <v>13</v>
      </c>
      <c r="J37" s="174"/>
      <c r="K37" s="174"/>
      <c r="L37" s="51"/>
      <c r="M37" s="11"/>
      <c r="P37" s="174" t="str">
        <f t="shared" si="0"/>
        <v/>
      </c>
      <c r="Q37" s="12">
        <f t="shared" si="1"/>
        <v>13</v>
      </c>
      <c r="R37" s="174"/>
      <c r="S37" s="174"/>
    </row>
    <row r="38" spans="2:19" ht="118.8" x14ac:dyDescent="0.25">
      <c r="B38" s="173"/>
      <c r="C38" s="2" t="s">
        <v>35</v>
      </c>
      <c r="D38" s="28" t="s">
        <v>52</v>
      </c>
      <c r="E38" s="193"/>
      <c r="F38" s="48">
        <f>Shopping!F38</f>
        <v>0</v>
      </c>
      <c r="G38" s="193"/>
      <c r="H38" s="13">
        <v>10</v>
      </c>
      <c r="I38" s="12">
        <v>10</v>
      </c>
      <c r="J38" s="174"/>
      <c r="K38" s="174"/>
      <c r="L38" s="51"/>
      <c r="M38" s="11"/>
      <c r="P38" s="174" t="str">
        <f t="shared" si="0"/>
        <v/>
      </c>
      <c r="Q38" s="12">
        <f t="shared" si="1"/>
        <v>10</v>
      </c>
      <c r="R38" s="174"/>
      <c r="S38" s="174"/>
    </row>
    <row r="39" spans="2:19" ht="26.1" customHeight="1" x14ac:dyDescent="0.25">
      <c r="B39" s="29" t="s">
        <v>62</v>
      </c>
      <c r="C39" s="181" t="s">
        <v>63</v>
      </c>
      <c r="D39" s="181"/>
      <c r="E39" s="47">
        <f>Shopping!E39</f>
        <v>0</v>
      </c>
      <c r="F39" s="23"/>
      <c r="G39" s="49">
        <f>R39</f>
        <v>100</v>
      </c>
      <c r="H39" s="23"/>
      <c r="I39" s="12">
        <v>100</v>
      </c>
      <c r="J39" s="12">
        <v>2</v>
      </c>
      <c r="K39" s="21">
        <f>R39/I39</f>
        <v>1</v>
      </c>
      <c r="L39" s="50"/>
      <c r="M39" s="11"/>
      <c r="P39" s="12" t="str">
        <f t="shared" si="0"/>
        <v>SOC1.1</v>
      </c>
      <c r="Q39" s="23"/>
      <c r="R39" s="12">
        <f>IF(Q40&gt;0,Q40,SUM(IF(Q41+Q42+Q43&gt;25,25,Q41+Q42+Q43),IF(Q44+Q45&gt;15,15,Q44+Q45),IF(Q46+Q47&gt;15,15,Q46+Q47),IF(Q48+Q49&gt;15,15,Q48+Q49),IF(Q50+Q51&gt;15,15,Q50+Q51)))</f>
        <v>100</v>
      </c>
      <c r="S39" s="23"/>
    </row>
    <row r="40" spans="2:19" ht="132" x14ac:dyDescent="0.25">
      <c r="B40" s="173"/>
      <c r="C40" s="2" t="s">
        <v>13</v>
      </c>
      <c r="D40" s="28" t="s">
        <v>64</v>
      </c>
      <c r="E40" s="193"/>
      <c r="F40" s="48">
        <f>Shopping!F40</f>
        <v>0</v>
      </c>
      <c r="G40" s="193"/>
      <c r="H40" s="13">
        <v>100</v>
      </c>
      <c r="I40" s="12">
        <v>100</v>
      </c>
      <c r="J40" s="174"/>
      <c r="K40" s="174"/>
      <c r="L40" s="51"/>
      <c r="M40" s="11"/>
      <c r="P40" s="174" t="str">
        <f t="shared" si="0"/>
        <v/>
      </c>
      <c r="Q40" s="12">
        <f t="shared" si="1"/>
        <v>100</v>
      </c>
      <c r="R40" s="174"/>
      <c r="S40" s="174"/>
    </row>
    <row r="41" spans="2:19" ht="118.8" x14ac:dyDescent="0.25">
      <c r="B41" s="173"/>
      <c r="C41" s="2" t="s">
        <v>31</v>
      </c>
      <c r="D41" s="28" t="s">
        <v>65</v>
      </c>
      <c r="E41" s="193"/>
      <c r="F41" s="48">
        <f>Shopping!F41</f>
        <v>0</v>
      </c>
      <c r="G41" s="193"/>
      <c r="H41" s="13">
        <v>15</v>
      </c>
      <c r="I41" s="12">
        <v>15</v>
      </c>
      <c r="J41" s="174"/>
      <c r="K41" s="174"/>
      <c r="L41" s="51"/>
      <c r="M41" s="11"/>
      <c r="P41" s="174" t="str">
        <f t="shared" si="0"/>
        <v/>
      </c>
      <c r="Q41" s="12">
        <f t="shared" si="1"/>
        <v>15</v>
      </c>
      <c r="R41" s="174"/>
      <c r="S41" s="174"/>
    </row>
    <row r="42" spans="2:19" ht="132" x14ac:dyDescent="0.25">
      <c r="B42" s="173"/>
      <c r="C42" s="2" t="s">
        <v>32</v>
      </c>
      <c r="D42" s="28" t="s">
        <v>66</v>
      </c>
      <c r="E42" s="193"/>
      <c r="F42" s="48">
        <f>Shopping!F42</f>
        <v>0</v>
      </c>
      <c r="G42" s="193"/>
      <c r="H42" s="13">
        <v>15</v>
      </c>
      <c r="I42" s="12">
        <v>15</v>
      </c>
      <c r="J42" s="174"/>
      <c r="K42" s="174"/>
      <c r="L42" s="51"/>
      <c r="M42" s="11"/>
      <c r="P42" s="174" t="str">
        <f t="shared" si="0"/>
        <v/>
      </c>
      <c r="Q42" s="12">
        <f t="shared" si="1"/>
        <v>15</v>
      </c>
      <c r="R42" s="174"/>
      <c r="S42" s="174"/>
    </row>
    <row r="43" spans="2:19" ht="79.2" x14ac:dyDescent="0.25">
      <c r="B43" s="173"/>
      <c r="C43" s="2" t="s">
        <v>67</v>
      </c>
      <c r="D43" s="28" t="s">
        <v>68</v>
      </c>
      <c r="E43" s="193"/>
      <c r="F43" s="48">
        <f>Shopping!F43</f>
        <v>0</v>
      </c>
      <c r="G43" s="193"/>
      <c r="H43" s="13">
        <v>25</v>
      </c>
      <c r="I43" s="12">
        <v>25</v>
      </c>
      <c r="J43" s="174"/>
      <c r="K43" s="174"/>
      <c r="L43" s="51"/>
      <c r="M43" s="11"/>
      <c r="P43" s="174" t="str">
        <f t="shared" si="0"/>
        <v/>
      </c>
      <c r="Q43" s="12">
        <f t="shared" si="1"/>
        <v>25</v>
      </c>
      <c r="R43" s="174"/>
      <c r="S43" s="174"/>
    </row>
    <row r="44" spans="2:19" ht="118.8" x14ac:dyDescent="0.25">
      <c r="B44" s="173"/>
      <c r="C44" s="2" t="s">
        <v>33</v>
      </c>
      <c r="D44" s="28" t="s">
        <v>69</v>
      </c>
      <c r="E44" s="193"/>
      <c r="F44" s="48">
        <f>Shopping!F44</f>
        <v>0</v>
      </c>
      <c r="G44" s="193"/>
      <c r="H44" s="13">
        <v>15</v>
      </c>
      <c r="I44" s="12">
        <v>15</v>
      </c>
      <c r="J44" s="174"/>
      <c r="K44" s="174"/>
      <c r="L44" s="51"/>
      <c r="M44" s="11"/>
      <c r="P44" s="174" t="str">
        <f t="shared" si="0"/>
        <v/>
      </c>
      <c r="Q44" s="12">
        <f t="shared" si="1"/>
        <v>15</v>
      </c>
      <c r="R44" s="174"/>
      <c r="S44" s="174"/>
    </row>
    <row r="45" spans="2:19" ht="105.6" x14ac:dyDescent="0.25">
      <c r="B45" s="173"/>
      <c r="C45" s="2" t="s">
        <v>34</v>
      </c>
      <c r="D45" s="28" t="s">
        <v>70</v>
      </c>
      <c r="E45" s="193"/>
      <c r="F45" s="48">
        <f>Shopping!F45</f>
        <v>0</v>
      </c>
      <c r="G45" s="193"/>
      <c r="H45" s="13">
        <v>15</v>
      </c>
      <c r="I45" s="12">
        <v>15</v>
      </c>
      <c r="J45" s="174"/>
      <c r="K45" s="174"/>
      <c r="L45" s="51"/>
      <c r="M45" s="11"/>
      <c r="P45" s="174" t="str">
        <f t="shared" si="0"/>
        <v/>
      </c>
      <c r="Q45" s="12">
        <f t="shared" si="1"/>
        <v>15</v>
      </c>
      <c r="R45" s="174"/>
      <c r="S45" s="174"/>
    </row>
    <row r="46" spans="2:19" ht="105.6" x14ac:dyDescent="0.25">
      <c r="B46" s="173"/>
      <c r="C46" s="2" t="s">
        <v>72</v>
      </c>
      <c r="D46" s="28" t="s">
        <v>71</v>
      </c>
      <c r="E46" s="193"/>
      <c r="F46" s="48">
        <f>Shopping!F46</f>
        <v>0</v>
      </c>
      <c r="G46" s="193"/>
      <c r="H46" s="13">
        <v>15</v>
      </c>
      <c r="I46" s="12">
        <v>15</v>
      </c>
      <c r="J46" s="174"/>
      <c r="K46" s="174"/>
      <c r="L46" s="51"/>
      <c r="M46" s="11"/>
      <c r="P46" s="174" t="str">
        <f t="shared" si="0"/>
        <v/>
      </c>
      <c r="Q46" s="12">
        <f t="shared" si="1"/>
        <v>15</v>
      </c>
      <c r="R46" s="174"/>
      <c r="S46" s="174"/>
    </row>
    <row r="47" spans="2:19" ht="132" x14ac:dyDescent="0.25">
      <c r="B47" s="173"/>
      <c r="C47" s="2" t="s">
        <v>74</v>
      </c>
      <c r="D47" s="28" t="s">
        <v>73</v>
      </c>
      <c r="E47" s="193"/>
      <c r="F47" s="48">
        <f>Shopping!F47</f>
        <v>0</v>
      </c>
      <c r="G47" s="193"/>
      <c r="H47" s="13">
        <v>15</v>
      </c>
      <c r="I47" s="12">
        <v>15</v>
      </c>
      <c r="J47" s="174"/>
      <c r="K47" s="174"/>
      <c r="L47" s="51"/>
      <c r="M47" s="11"/>
      <c r="P47" s="174" t="str">
        <f t="shared" si="0"/>
        <v/>
      </c>
      <c r="Q47" s="12">
        <f t="shared" si="1"/>
        <v>15</v>
      </c>
      <c r="R47" s="174"/>
      <c r="S47" s="174"/>
    </row>
    <row r="48" spans="2:19" ht="118.8" x14ac:dyDescent="0.25">
      <c r="B48" s="173"/>
      <c r="C48" s="2" t="s">
        <v>76</v>
      </c>
      <c r="D48" s="28" t="s">
        <v>75</v>
      </c>
      <c r="E48" s="193"/>
      <c r="F48" s="48">
        <f>Shopping!F48</f>
        <v>0</v>
      </c>
      <c r="G48" s="193"/>
      <c r="H48" s="13">
        <v>15</v>
      </c>
      <c r="I48" s="12">
        <v>15</v>
      </c>
      <c r="J48" s="174"/>
      <c r="K48" s="174"/>
      <c r="L48" s="51"/>
      <c r="M48" s="11"/>
      <c r="P48" s="174" t="str">
        <f t="shared" si="0"/>
        <v/>
      </c>
      <c r="Q48" s="12">
        <f t="shared" si="1"/>
        <v>15</v>
      </c>
      <c r="R48" s="174"/>
      <c r="S48" s="174"/>
    </row>
    <row r="49" spans="2:19" ht="105.6" x14ac:dyDescent="0.25">
      <c r="B49" s="173"/>
      <c r="C49" s="2" t="s">
        <v>77</v>
      </c>
      <c r="D49" s="28" t="s">
        <v>78</v>
      </c>
      <c r="E49" s="193"/>
      <c r="F49" s="48">
        <f>Shopping!F49</f>
        <v>0</v>
      </c>
      <c r="G49" s="193"/>
      <c r="H49" s="13">
        <v>15</v>
      </c>
      <c r="I49" s="12">
        <v>15</v>
      </c>
      <c r="J49" s="174"/>
      <c r="K49" s="174"/>
      <c r="L49" s="51"/>
      <c r="M49" s="11"/>
      <c r="P49" s="174" t="str">
        <f t="shared" si="0"/>
        <v/>
      </c>
      <c r="Q49" s="12">
        <f t="shared" si="1"/>
        <v>15</v>
      </c>
      <c r="R49" s="174"/>
      <c r="S49" s="174"/>
    </row>
    <row r="50" spans="2:19" ht="145.19999999999999" x14ac:dyDescent="0.25">
      <c r="B50" s="173"/>
      <c r="C50" s="2" t="s">
        <v>80</v>
      </c>
      <c r="D50" s="28" t="s">
        <v>79</v>
      </c>
      <c r="E50" s="193"/>
      <c r="F50" s="48">
        <f>Shopping!F50</f>
        <v>0</v>
      </c>
      <c r="G50" s="193"/>
      <c r="H50" s="13">
        <v>15</v>
      </c>
      <c r="I50" s="12">
        <v>15</v>
      </c>
      <c r="J50" s="174"/>
      <c r="K50" s="174"/>
      <c r="L50" s="51"/>
      <c r="M50" s="11"/>
      <c r="P50" s="174" t="str">
        <f t="shared" si="0"/>
        <v/>
      </c>
      <c r="Q50" s="12">
        <f t="shared" si="1"/>
        <v>15</v>
      </c>
      <c r="R50" s="174"/>
      <c r="S50" s="174"/>
    </row>
    <row r="51" spans="2:19" ht="118.8" x14ac:dyDescent="0.25">
      <c r="B51" s="173"/>
      <c r="C51" s="2" t="s">
        <v>80</v>
      </c>
      <c r="D51" s="28" t="s">
        <v>81</v>
      </c>
      <c r="E51" s="193"/>
      <c r="F51" s="48">
        <f>Shopping!F51</f>
        <v>0</v>
      </c>
      <c r="G51" s="193"/>
      <c r="H51" s="13">
        <v>15</v>
      </c>
      <c r="I51" s="12">
        <v>15</v>
      </c>
      <c r="J51" s="174"/>
      <c r="K51" s="174"/>
      <c r="L51" s="51"/>
      <c r="M51" s="11"/>
      <c r="P51" s="174" t="str">
        <f t="shared" si="0"/>
        <v/>
      </c>
      <c r="Q51" s="12">
        <f t="shared" si="1"/>
        <v>15</v>
      </c>
      <c r="R51" s="174"/>
      <c r="S51" s="174"/>
    </row>
    <row r="52" spans="2:19" ht="26.1" customHeight="1" x14ac:dyDescent="0.25">
      <c r="B52" s="29" t="s">
        <v>82</v>
      </c>
      <c r="C52" s="181" t="s">
        <v>83</v>
      </c>
      <c r="D52" s="181"/>
      <c r="E52" s="47">
        <f>Shopping!E52</f>
        <v>0</v>
      </c>
      <c r="F52" s="23"/>
      <c r="G52" s="49">
        <f>R52+S52</f>
        <v>104</v>
      </c>
      <c r="H52" s="23"/>
      <c r="I52" s="12">
        <v>104</v>
      </c>
      <c r="J52" s="12">
        <v>9</v>
      </c>
      <c r="K52" s="21">
        <f>(R52/100)+(S52/100)</f>
        <v>1.04</v>
      </c>
      <c r="L52" s="50"/>
      <c r="M52" s="11"/>
      <c r="P52" s="12" t="str">
        <f t="shared" si="0"/>
        <v>SOC1.2</v>
      </c>
      <c r="Q52" s="23"/>
      <c r="R52" s="12">
        <f>IF(SUM(IF(SUM(Q53:Q55)&gt;60,60,SUM(Q53:Q55)),SUM(Q56:Q59))&gt;100,100,SUM(IF(SUM(Q53:Q55)&gt;60,60,SUM(Q53:Q55)),SUM(Q56:Q59)))</f>
        <v>100</v>
      </c>
      <c r="S52" s="12">
        <f>SUM(Q60:Q61)</f>
        <v>4</v>
      </c>
    </row>
    <row r="53" spans="2:19" ht="158.4" x14ac:dyDescent="0.25">
      <c r="B53" s="173"/>
      <c r="C53" s="2" t="s">
        <v>13</v>
      </c>
      <c r="D53" s="28" t="s">
        <v>84</v>
      </c>
      <c r="E53" s="193"/>
      <c r="F53" s="48">
        <f>Shopping!F53</f>
        <v>0</v>
      </c>
      <c r="G53" s="193"/>
      <c r="H53" s="13">
        <v>60</v>
      </c>
      <c r="I53" s="12">
        <v>60</v>
      </c>
      <c r="J53" s="174"/>
      <c r="K53" s="174"/>
      <c r="L53" s="51"/>
      <c r="M53" s="11"/>
      <c r="P53" s="174" t="str">
        <f t="shared" si="0"/>
        <v/>
      </c>
      <c r="Q53" s="12">
        <f t="shared" si="1"/>
        <v>60</v>
      </c>
      <c r="R53" s="174"/>
      <c r="S53" s="174"/>
    </row>
    <row r="54" spans="2:19" ht="105.6" x14ac:dyDescent="0.25">
      <c r="B54" s="173"/>
      <c r="C54" s="2" t="s">
        <v>29</v>
      </c>
      <c r="D54" s="28" t="s">
        <v>357</v>
      </c>
      <c r="E54" s="193"/>
      <c r="F54" s="48">
        <f>Shopping!F54</f>
        <v>0</v>
      </c>
      <c r="G54" s="193"/>
      <c r="H54" s="13">
        <v>30</v>
      </c>
      <c r="I54" s="12">
        <v>30</v>
      </c>
      <c r="J54" s="174"/>
      <c r="K54" s="174"/>
      <c r="L54" s="51"/>
      <c r="M54" s="11"/>
      <c r="P54" s="174" t="str">
        <f t="shared" si="0"/>
        <v/>
      </c>
      <c r="Q54" s="12">
        <f t="shared" si="1"/>
        <v>30</v>
      </c>
      <c r="R54" s="174"/>
      <c r="S54" s="174"/>
    </row>
    <row r="55" spans="2:19" ht="66" x14ac:dyDescent="0.25">
      <c r="B55" s="173"/>
      <c r="C55" s="2" t="s">
        <v>30</v>
      </c>
      <c r="D55" s="28" t="s">
        <v>85</v>
      </c>
      <c r="E55" s="193"/>
      <c r="F55" s="48">
        <f>Shopping!F55</f>
        <v>0</v>
      </c>
      <c r="G55" s="193"/>
      <c r="H55" s="13">
        <v>25</v>
      </c>
      <c r="I55" s="12">
        <v>25</v>
      </c>
      <c r="J55" s="174"/>
      <c r="K55" s="174"/>
      <c r="L55" s="51"/>
      <c r="M55" s="11"/>
      <c r="P55" s="174" t="str">
        <f t="shared" si="0"/>
        <v/>
      </c>
      <c r="Q55" s="12">
        <f t="shared" si="1"/>
        <v>25</v>
      </c>
      <c r="R55" s="174"/>
      <c r="S55" s="174"/>
    </row>
    <row r="56" spans="2:19" ht="184.8" x14ac:dyDescent="0.25">
      <c r="B56" s="173"/>
      <c r="C56" s="3" t="s">
        <v>239</v>
      </c>
      <c r="D56" s="28" t="s">
        <v>238</v>
      </c>
      <c r="E56" s="193"/>
      <c r="F56" s="48">
        <f>Shopping!F56</f>
        <v>0</v>
      </c>
      <c r="G56" s="193"/>
      <c r="H56" s="13">
        <v>40</v>
      </c>
      <c r="I56" s="12">
        <v>40</v>
      </c>
      <c r="J56" s="174"/>
      <c r="K56" s="174"/>
      <c r="L56" s="51"/>
      <c r="M56" s="11"/>
      <c r="P56" s="174" t="str">
        <f t="shared" si="0"/>
        <v/>
      </c>
      <c r="Q56" s="12">
        <f t="shared" si="1"/>
        <v>40</v>
      </c>
      <c r="R56" s="174"/>
      <c r="S56" s="174"/>
    </row>
    <row r="57" spans="2:19" ht="118.8" x14ac:dyDescent="0.25">
      <c r="B57" s="173"/>
      <c r="C57" s="6" t="s">
        <v>17</v>
      </c>
      <c r="D57" s="28" t="s">
        <v>86</v>
      </c>
      <c r="E57" s="193"/>
      <c r="F57" s="48">
        <f>Shopping!F57</f>
        <v>0</v>
      </c>
      <c r="G57" s="193"/>
      <c r="H57" s="13">
        <v>2</v>
      </c>
      <c r="I57" s="12">
        <v>2</v>
      </c>
      <c r="J57" s="174"/>
      <c r="K57" s="174"/>
      <c r="L57" s="51"/>
      <c r="M57" s="11"/>
      <c r="P57" s="174" t="str">
        <f t="shared" si="0"/>
        <v/>
      </c>
      <c r="Q57" s="12">
        <f>IF(OR(H57="x",H57="X"),0,IF(H57&gt;I57,I57,H57))</f>
        <v>2</v>
      </c>
      <c r="R57" s="174"/>
      <c r="S57" s="174"/>
    </row>
    <row r="58" spans="2:19" ht="79.2" x14ac:dyDescent="0.25">
      <c r="B58" s="173"/>
      <c r="C58" s="2" t="s">
        <v>22</v>
      </c>
      <c r="D58" s="28" t="s">
        <v>87</v>
      </c>
      <c r="E58" s="193"/>
      <c r="F58" s="48">
        <f>Shopping!F58</f>
        <v>0</v>
      </c>
      <c r="G58" s="193"/>
      <c r="H58" s="13">
        <v>4</v>
      </c>
      <c r="I58" s="12">
        <v>4</v>
      </c>
      <c r="J58" s="174"/>
      <c r="K58" s="174"/>
      <c r="L58" s="51"/>
      <c r="M58" s="11"/>
      <c r="P58" s="174" t="str">
        <f t="shared" si="0"/>
        <v/>
      </c>
      <c r="Q58" s="12">
        <f t="shared" si="1"/>
        <v>4</v>
      </c>
      <c r="R58" s="174"/>
      <c r="S58" s="174"/>
    </row>
    <row r="59" spans="2:19" ht="105.6" x14ac:dyDescent="0.25">
      <c r="B59" s="173"/>
      <c r="C59" s="2" t="s">
        <v>88</v>
      </c>
      <c r="D59" s="28" t="s">
        <v>89</v>
      </c>
      <c r="E59" s="193"/>
      <c r="F59" s="48">
        <f>Shopping!F59</f>
        <v>0</v>
      </c>
      <c r="G59" s="193"/>
      <c r="H59" s="13">
        <v>6</v>
      </c>
      <c r="I59" s="12">
        <v>6</v>
      </c>
      <c r="J59" s="174"/>
      <c r="K59" s="174"/>
      <c r="L59" s="51"/>
      <c r="M59" s="11"/>
      <c r="P59" s="174" t="str">
        <f t="shared" si="0"/>
        <v/>
      </c>
      <c r="Q59" s="12">
        <f t="shared" si="1"/>
        <v>6</v>
      </c>
      <c r="R59" s="174"/>
      <c r="S59" s="174"/>
    </row>
    <row r="60" spans="2:19" ht="92.4" x14ac:dyDescent="0.25">
      <c r="B60" s="173"/>
      <c r="C60" s="2" t="s">
        <v>35</v>
      </c>
      <c r="D60" s="28" t="s">
        <v>90</v>
      </c>
      <c r="E60" s="193"/>
      <c r="F60" s="48">
        <f>Shopping!F60</f>
        <v>0</v>
      </c>
      <c r="G60" s="193"/>
      <c r="H60" s="13">
        <v>2</v>
      </c>
      <c r="I60" s="12">
        <v>2</v>
      </c>
      <c r="J60" s="174"/>
      <c r="K60" s="174"/>
      <c r="L60" s="51"/>
      <c r="M60" s="11"/>
      <c r="P60" s="174" t="str">
        <f t="shared" si="0"/>
        <v/>
      </c>
      <c r="Q60" s="12">
        <f t="shared" si="1"/>
        <v>2</v>
      </c>
      <c r="R60" s="174"/>
      <c r="S60" s="174"/>
    </row>
    <row r="61" spans="2:19" ht="66" x14ac:dyDescent="0.25">
      <c r="B61" s="173"/>
      <c r="C61" s="2" t="s">
        <v>36</v>
      </c>
      <c r="D61" s="28" t="s">
        <v>91</v>
      </c>
      <c r="E61" s="193"/>
      <c r="F61" s="48">
        <f>Shopping!F61</f>
        <v>0</v>
      </c>
      <c r="G61" s="193"/>
      <c r="H61" s="13">
        <v>2</v>
      </c>
      <c r="I61" s="12">
        <v>2</v>
      </c>
      <c r="J61" s="174"/>
      <c r="K61" s="174"/>
      <c r="L61" s="51"/>
      <c r="M61" s="11"/>
      <c r="P61" s="174" t="str">
        <f t="shared" si="0"/>
        <v/>
      </c>
      <c r="Q61" s="12">
        <f t="shared" si="1"/>
        <v>2</v>
      </c>
      <c r="R61" s="174"/>
      <c r="S61" s="174"/>
    </row>
    <row r="62" spans="2:19" ht="26.1" customHeight="1" x14ac:dyDescent="0.25">
      <c r="B62" s="29" t="s">
        <v>102</v>
      </c>
      <c r="C62" s="181" t="s">
        <v>103</v>
      </c>
      <c r="D62" s="181"/>
      <c r="E62" s="47">
        <f>Shopping!E62</f>
        <v>0</v>
      </c>
      <c r="F62" s="23"/>
      <c r="G62" s="49">
        <f>R62</f>
        <v>70</v>
      </c>
      <c r="H62" s="23"/>
      <c r="I62" s="12">
        <f>SUM(IF(OR(H64="x",H64="X"),0,5),IF(OR(H65="x",H65="X"),0,5),IF(OR(H66="x",H66="X"),0,5),IF(OR(H67="x",H67="X"),0,15),70)</f>
        <v>70</v>
      </c>
      <c r="J62" s="12">
        <v>5</v>
      </c>
      <c r="K62" s="21">
        <f>R62/I62</f>
        <v>1</v>
      </c>
      <c r="L62" s="50"/>
      <c r="M62" s="11"/>
      <c r="P62" s="12" t="str">
        <f t="shared" si="0"/>
        <v>SOC1.4</v>
      </c>
      <c r="Q62" s="23"/>
      <c r="R62" s="12">
        <f>IF(H63="Nein",Q64+Q65+Q68+Q69+Q70,SUM(Q64:Q70))</f>
        <v>70</v>
      </c>
      <c r="S62" s="23"/>
    </row>
    <row r="63" spans="2:19" ht="79.2" x14ac:dyDescent="0.25">
      <c r="B63" s="195"/>
      <c r="C63" s="2" t="s">
        <v>240</v>
      </c>
      <c r="D63" s="28" t="s">
        <v>253</v>
      </c>
      <c r="E63" s="179"/>
      <c r="F63" s="48">
        <f>Shopping!F63</f>
        <v>0</v>
      </c>
      <c r="G63" s="179"/>
      <c r="H63" s="13" t="s">
        <v>178</v>
      </c>
      <c r="I63" s="12">
        <v>0</v>
      </c>
      <c r="J63" s="199"/>
      <c r="K63" s="199"/>
      <c r="L63" s="57"/>
      <c r="M63" s="11"/>
      <c r="P63" s="199"/>
      <c r="Q63" s="12">
        <f>I63</f>
        <v>0</v>
      </c>
      <c r="R63" s="199"/>
      <c r="S63" s="199"/>
    </row>
    <row r="64" spans="2:19" ht="132" x14ac:dyDescent="0.25">
      <c r="B64" s="196"/>
      <c r="C64" s="2" t="s">
        <v>13</v>
      </c>
      <c r="D64" s="28" t="s">
        <v>241</v>
      </c>
      <c r="E64" s="198"/>
      <c r="F64" s="48">
        <f>Shopping!F64</f>
        <v>0</v>
      </c>
      <c r="G64" s="198"/>
      <c r="H64" s="13" t="s">
        <v>177</v>
      </c>
      <c r="I64" s="12">
        <v>5</v>
      </c>
      <c r="J64" s="200"/>
      <c r="K64" s="200"/>
      <c r="L64" s="58"/>
      <c r="M64" s="11"/>
      <c r="P64" s="200"/>
      <c r="Q64" s="12">
        <f>IF(OR(H64="x",H64="X"),0,IF(H64&gt;I64,I64,H64))</f>
        <v>0</v>
      </c>
      <c r="R64" s="200"/>
      <c r="S64" s="200"/>
    </row>
    <row r="65" spans="2:19" ht="79.2" x14ac:dyDescent="0.25">
      <c r="B65" s="196"/>
      <c r="C65" s="2" t="s">
        <v>14</v>
      </c>
      <c r="D65" s="28" t="s">
        <v>242</v>
      </c>
      <c r="E65" s="198"/>
      <c r="F65" s="48">
        <f>Shopping!F65</f>
        <v>0</v>
      </c>
      <c r="G65" s="198"/>
      <c r="H65" s="13" t="s">
        <v>177</v>
      </c>
      <c r="I65" s="12">
        <v>5</v>
      </c>
      <c r="J65" s="200"/>
      <c r="K65" s="200"/>
      <c r="L65" s="58"/>
      <c r="M65" s="11"/>
      <c r="P65" s="200"/>
      <c r="Q65" s="12">
        <f t="shared" ref="Q65:Q67" si="2">IF(OR(H65="x",H65="X"),0,IF(H65&gt;I65,I65,H65))</f>
        <v>0</v>
      </c>
      <c r="R65" s="200"/>
      <c r="S65" s="200"/>
    </row>
    <row r="66" spans="2:19" ht="132" x14ac:dyDescent="0.25">
      <c r="B66" s="196"/>
      <c r="C66" s="2" t="s">
        <v>15</v>
      </c>
      <c r="D66" s="28" t="s">
        <v>262</v>
      </c>
      <c r="E66" s="198"/>
      <c r="F66" s="48">
        <f>Shopping!F66</f>
        <v>0</v>
      </c>
      <c r="G66" s="198"/>
      <c r="H66" s="13" t="s">
        <v>177</v>
      </c>
      <c r="I66" s="12">
        <v>5</v>
      </c>
      <c r="J66" s="200"/>
      <c r="K66" s="200"/>
      <c r="L66" s="58"/>
      <c r="M66" s="11"/>
      <c r="P66" s="200"/>
      <c r="Q66" s="12">
        <f t="shared" si="2"/>
        <v>0</v>
      </c>
      <c r="R66" s="200"/>
      <c r="S66" s="200"/>
    </row>
    <row r="67" spans="2:19" ht="118.8" x14ac:dyDescent="0.25">
      <c r="B67" s="196"/>
      <c r="C67" s="2" t="s">
        <v>17</v>
      </c>
      <c r="D67" s="28" t="s">
        <v>243</v>
      </c>
      <c r="E67" s="198"/>
      <c r="F67" s="48">
        <f>Shopping!F67</f>
        <v>0</v>
      </c>
      <c r="G67" s="198"/>
      <c r="H67" s="13" t="s">
        <v>177</v>
      </c>
      <c r="I67" s="12">
        <v>15</v>
      </c>
      <c r="J67" s="200"/>
      <c r="K67" s="200"/>
      <c r="L67" s="58"/>
      <c r="M67" s="11"/>
      <c r="P67" s="200"/>
      <c r="Q67" s="12">
        <f t="shared" si="2"/>
        <v>0</v>
      </c>
      <c r="R67" s="200"/>
      <c r="S67" s="200"/>
    </row>
    <row r="68" spans="2:19" ht="118.8" x14ac:dyDescent="0.25">
      <c r="B68" s="196"/>
      <c r="C68" s="2" t="s">
        <v>35</v>
      </c>
      <c r="D68" s="28" t="s">
        <v>265</v>
      </c>
      <c r="E68" s="198"/>
      <c r="F68" s="48">
        <f>Shopping!F68</f>
        <v>0</v>
      </c>
      <c r="G68" s="198"/>
      <c r="H68" s="13">
        <v>30</v>
      </c>
      <c r="I68" s="12">
        <v>30</v>
      </c>
      <c r="J68" s="200"/>
      <c r="K68" s="200"/>
      <c r="L68" s="58"/>
      <c r="M68" s="11"/>
      <c r="P68" s="200"/>
      <c r="Q68" s="12">
        <f t="shared" si="1"/>
        <v>30</v>
      </c>
      <c r="R68" s="200"/>
      <c r="S68" s="200"/>
    </row>
    <row r="69" spans="2:19" ht="158.4" x14ac:dyDescent="0.25">
      <c r="B69" s="196"/>
      <c r="C69" s="2" t="s">
        <v>36</v>
      </c>
      <c r="D69" s="28" t="s">
        <v>106</v>
      </c>
      <c r="E69" s="198"/>
      <c r="F69" s="48">
        <f>Shopping!F69</f>
        <v>0</v>
      </c>
      <c r="G69" s="198"/>
      <c r="H69" s="13">
        <v>30</v>
      </c>
      <c r="I69" s="12">
        <v>30</v>
      </c>
      <c r="J69" s="200"/>
      <c r="K69" s="200"/>
      <c r="L69" s="58"/>
      <c r="M69" s="11"/>
      <c r="P69" s="200"/>
      <c r="Q69" s="12">
        <f t="shared" si="1"/>
        <v>30</v>
      </c>
      <c r="R69" s="200"/>
      <c r="S69" s="200"/>
    </row>
    <row r="70" spans="2:19" ht="52.8" x14ac:dyDescent="0.25">
      <c r="B70" s="197"/>
      <c r="C70" s="2" t="s">
        <v>45</v>
      </c>
      <c r="D70" s="28" t="s">
        <v>244</v>
      </c>
      <c r="E70" s="180"/>
      <c r="F70" s="48">
        <f>Shopping!F70</f>
        <v>0</v>
      </c>
      <c r="G70" s="180"/>
      <c r="H70" s="13">
        <v>10</v>
      </c>
      <c r="I70" s="12">
        <v>10</v>
      </c>
      <c r="J70" s="201"/>
      <c r="K70" s="201"/>
      <c r="L70" s="59"/>
      <c r="M70" s="11"/>
      <c r="P70" s="201"/>
      <c r="Q70" s="12">
        <f t="shared" si="1"/>
        <v>10</v>
      </c>
      <c r="R70" s="201"/>
      <c r="S70" s="201"/>
    </row>
    <row r="71" spans="2:19" ht="26.1" customHeight="1" x14ac:dyDescent="0.25">
      <c r="B71" s="29" t="s">
        <v>107</v>
      </c>
      <c r="C71" s="181" t="s">
        <v>108</v>
      </c>
      <c r="D71" s="181"/>
      <c r="E71" s="47">
        <f>Shopping!E71</f>
        <v>0</v>
      </c>
      <c r="F71" s="23"/>
      <c r="G71" s="49">
        <f>R71</f>
        <v>90</v>
      </c>
      <c r="H71" s="23"/>
      <c r="I71" s="12">
        <f>IF(OR(H77="x",H77="X",H78="x",H78="X"),90,100)</f>
        <v>90</v>
      </c>
      <c r="J71" s="12">
        <v>6</v>
      </c>
      <c r="K71" s="21">
        <f>R71/I71</f>
        <v>1</v>
      </c>
      <c r="L71" s="50"/>
      <c r="M71" s="11"/>
      <c r="P71" s="12" t="str">
        <f t="shared" ref="P71:P107" si="3">IF(B71&lt;&gt;"",B71,"")</f>
        <v>SOC1.6</v>
      </c>
      <c r="Q71" s="23"/>
      <c r="R71" s="12">
        <f>IF(SUM(Q72:Q76,IF(OR(H77="x",H77="X",H78="x",H78="X"),0,Q77+Q78))&gt;100,100,SUM(Q72:Q76,IF(OR(H77="x",H77="X",H78="x",H78="X"),0,Q77+Q78)))</f>
        <v>90</v>
      </c>
      <c r="S71" s="23"/>
    </row>
    <row r="72" spans="2:19" ht="273" customHeight="1" x14ac:dyDescent="0.25">
      <c r="B72" s="173"/>
      <c r="C72" s="3" t="s">
        <v>124</v>
      </c>
      <c r="D72" s="28" t="s">
        <v>349</v>
      </c>
      <c r="E72" s="193"/>
      <c r="F72" s="48">
        <f>Shopping!F72</f>
        <v>0</v>
      </c>
      <c r="G72" s="193"/>
      <c r="H72" s="13">
        <v>20</v>
      </c>
      <c r="I72" s="12">
        <v>20</v>
      </c>
      <c r="J72" s="174"/>
      <c r="K72" s="174"/>
      <c r="L72" s="51"/>
      <c r="M72" s="11"/>
      <c r="P72" s="174" t="str">
        <f t="shared" si="3"/>
        <v/>
      </c>
      <c r="Q72" s="12">
        <f t="shared" ref="Q72:Q107" si="4">IF(H72&gt;I72,I72,H72)</f>
        <v>20</v>
      </c>
      <c r="R72" s="174"/>
      <c r="S72" s="174"/>
    </row>
    <row r="73" spans="2:19" ht="184.8" x14ac:dyDescent="0.25">
      <c r="B73" s="173"/>
      <c r="C73" s="3" t="s">
        <v>125</v>
      </c>
      <c r="D73" s="28" t="s">
        <v>245</v>
      </c>
      <c r="E73" s="193"/>
      <c r="F73" s="48">
        <f>Shopping!F73</f>
        <v>0</v>
      </c>
      <c r="G73" s="193"/>
      <c r="H73" s="13">
        <v>20</v>
      </c>
      <c r="I73" s="12">
        <v>20</v>
      </c>
      <c r="J73" s="174"/>
      <c r="K73" s="174"/>
      <c r="L73" s="51"/>
      <c r="M73" s="11"/>
      <c r="P73" s="174" t="str">
        <f t="shared" si="3"/>
        <v/>
      </c>
      <c r="Q73" s="12">
        <f t="shared" si="4"/>
        <v>20</v>
      </c>
      <c r="R73" s="174"/>
      <c r="S73" s="174"/>
    </row>
    <row r="74" spans="2:19" ht="198" x14ac:dyDescent="0.25">
      <c r="B74" s="173"/>
      <c r="C74" s="7" t="s">
        <v>128</v>
      </c>
      <c r="D74" s="28" t="s">
        <v>246</v>
      </c>
      <c r="E74" s="193"/>
      <c r="F74" s="48">
        <f>Shopping!F74</f>
        <v>0</v>
      </c>
      <c r="G74" s="193"/>
      <c r="H74" s="13">
        <v>20</v>
      </c>
      <c r="I74" s="12">
        <v>20</v>
      </c>
      <c r="J74" s="174"/>
      <c r="K74" s="174"/>
      <c r="L74" s="51"/>
      <c r="M74" s="11"/>
      <c r="P74" s="174" t="str">
        <f t="shared" si="3"/>
        <v/>
      </c>
      <c r="Q74" s="12">
        <f t="shared" si="4"/>
        <v>20</v>
      </c>
      <c r="R74" s="174"/>
      <c r="S74" s="174"/>
    </row>
    <row r="75" spans="2:19" ht="277.2" x14ac:dyDescent="0.25">
      <c r="B75" s="173"/>
      <c r="C75" s="8" t="s">
        <v>109</v>
      </c>
      <c r="D75" s="28" t="s">
        <v>110</v>
      </c>
      <c r="E75" s="193"/>
      <c r="F75" s="48">
        <f>Shopping!F75</f>
        <v>0</v>
      </c>
      <c r="G75" s="193"/>
      <c r="H75" s="13">
        <v>20</v>
      </c>
      <c r="I75" s="12">
        <v>20</v>
      </c>
      <c r="J75" s="174"/>
      <c r="K75" s="174"/>
      <c r="L75" s="51"/>
      <c r="M75" s="11"/>
      <c r="P75" s="174" t="str">
        <f t="shared" si="3"/>
        <v/>
      </c>
      <c r="Q75" s="12">
        <f t="shared" si="4"/>
        <v>20</v>
      </c>
      <c r="R75" s="174"/>
      <c r="S75" s="174"/>
    </row>
    <row r="76" spans="2:19" ht="92.4" x14ac:dyDescent="0.25">
      <c r="B76" s="173"/>
      <c r="C76" s="8" t="s">
        <v>111</v>
      </c>
      <c r="D76" s="28" t="s">
        <v>247</v>
      </c>
      <c r="E76" s="193"/>
      <c r="F76" s="48">
        <f>Shopping!F76</f>
        <v>0</v>
      </c>
      <c r="G76" s="193"/>
      <c r="H76" s="13">
        <v>10</v>
      </c>
      <c r="I76" s="12">
        <v>10</v>
      </c>
      <c r="J76" s="174"/>
      <c r="K76" s="174"/>
      <c r="L76" s="51"/>
      <c r="M76" s="11"/>
      <c r="P76" s="174" t="str">
        <f t="shared" si="3"/>
        <v/>
      </c>
      <c r="Q76" s="12">
        <f t="shared" si="4"/>
        <v>10</v>
      </c>
      <c r="R76" s="174"/>
      <c r="S76" s="174"/>
    </row>
    <row r="77" spans="2:19" ht="132" x14ac:dyDescent="0.25">
      <c r="B77" s="173"/>
      <c r="C77" s="8" t="s">
        <v>15</v>
      </c>
      <c r="D77" s="28" t="s">
        <v>113</v>
      </c>
      <c r="E77" s="193"/>
      <c r="F77" s="48">
        <f>Shopping!F77</f>
        <v>0</v>
      </c>
      <c r="G77" s="193"/>
      <c r="H77" s="13" t="s">
        <v>177</v>
      </c>
      <c r="I77" s="12">
        <v>8</v>
      </c>
      <c r="J77" s="174"/>
      <c r="K77" s="174"/>
      <c r="L77" s="51"/>
      <c r="M77" s="11"/>
      <c r="P77" s="174" t="str">
        <f t="shared" si="3"/>
        <v/>
      </c>
      <c r="Q77" s="12">
        <f>IF(OR(H77="x",H77="X"),0,IF(H77&gt;I77,I77,H77))</f>
        <v>0</v>
      </c>
      <c r="R77" s="174"/>
      <c r="S77" s="174"/>
    </row>
    <row r="78" spans="2:19" ht="211.2" x14ac:dyDescent="0.25">
      <c r="B78" s="173"/>
      <c r="C78" s="7" t="s">
        <v>130</v>
      </c>
      <c r="D78" s="28" t="s">
        <v>272</v>
      </c>
      <c r="E78" s="193"/>
      <c r="F78" s="48">
        <f>Shopping!F78</f>
        <v>0</v>
      </c>
      <c r="G78" s="193"/>
      <c r="H78" s="13" t="s">
        <v>177</v>
      </c>
      <c r="I78" s="12">
        <v>12</v>
      </c>
      <c r="J78" s="174"/>
      <c r="K78" s="174"/>
      <c r="L78" s="51"/>
      <c r="M78" s="11"/>
      <c r="P78" s="174" t="str">
        <f t="shared" si="3"/>
        <v/>
      </c>
      <c r="Q78" s="12">
        <f>IF(OR(H78="x",H78="X"),0,IF(H78&gt;I78,I78,H78))</f>
        <v>0</v>
      </c>
      <c r="R78" s="174"/>
      <c r="S78" s="174"/>
    </row>
    <row r="79" spans="2:19" ht="26.1" customHeight="1" x14ac:dyDescent="0.25">
      <c r="B79" s="29" t="s">
        <v>61</v>
      </c>
      <c r="C79" s="182" t="s">
        <v>248</v>
      </c>
      <c r="D79" s="163"/>
      <c r="E79" s="47">
        <f>Shopping!E79</f>
        <v>0</v>
      </c>
      <c r="F79" s="48">
        <f>Shopping!F79</f>
        <v>0</v>
      </c>
      <c r="G79" s="49">
        <f>R79</f>
        <v>100</v>
      </c>
      <c r="H79" s="13">
        <v>100</v>
      </c>
      <c r="I79" s="12">
        <v>100</v>
      </c>
      <c r="J79" s="12">
        <v>8</v>
      </c>
      <c r="K79" s="21">
        <f>R79/I79</f>
        <v>1</v>
      </c>
      <c r="L79" s="50"/>
      <c r="M79" s="11"/>
      <c r="P79" s="12" t="str">
        <f t="shared" si="3"/>
        <v>SOC2.1</v>
      </c>
      <c r="Q79" s="12">
        <f t="shared" si="4"/>
        <v>100</v>
      </c>
      <c r="R79" s="12">
        <f>Q79</f>
        <v>100</v>
      </c>
      <c r="S79" s="23"/>
    </row>
    <row r="80" spans="2:19" ht="26.1" customHeight="1" x14ac:dyDescent="0.25">
      <c r="B80" s="29" t="s">
        <v>117</v>
      </c>
      <c r="C80" s="163" t="s">
        <v>118</v>
      </c>
      <c r="D80" s="163"/>
      <c r="E80" s="47">
        <f>Shopping!E80</f>
        <v>0</v>
      </c>
      <c r="F80" s="23"/>
      <c r="G80" s="49">
        <f>R80+S80</f>
        <v>115</v>
      </c>
      <c r="H80" s="23"/>
      <c r="I80" s="12">
        <f>SUM(IF(OR(H81="x",H81="X"),0,36),I82,I83,IF(OR(H84="x",H84="X"),0,36),I85,I86,I87)</f>
        <v>115</v>
      </c>
      <c r="J80" s="12">
        <v>10</v>
      </c>
      <c r="K80" s="21">
        <f>(R80/(I80-15))+(S80/100)</f>
        <v>1.1499999999999999</v>
      </c>
      <c r="L80" s="50"/>
      <c r="M80" s="11"/>
      <c r="P80" s="12" t="str">
        <f t="shared" si="3"/>
        <v>TEC1.6</v>
      </c>
      <c r="Q80" s="23"/>
      <c r="R80" s="12">
        <f>SUM(Q81,Q84,Q85,Q86,Q87)</f>
        <v>100</v>
      </c>
      <c r="S80" s="12">
        <f>Q82+Q83</f>
        <v>15</v>
      </c>
    </row>
    <row r="81" spans="2:19" ht="171.6" x14ac:dyDescent="0.25">
      <c r="B81" s="173"/>
      <c r="C81" s="7" t="s">
        <v>136</v>
      </c>
      <c r="D81" s="28" t="s">
        <v>135</v>
      </c>
      <c r="E81" s="193"/>
      <c r="F81" s="48">
        <f>Shopping!F81</f>
        <v>0</v>
      </c>
      <c r="G81" s="193"/>
      <c r="H81" s="13">
        <v>36</v>
      </c>
      <c r="I81" s="12">
        <v>36</v>
      </c>
      <c r="J81" s="174"/>
      <c r="K81" s="174"/>
      <c r="L81" s="51"/>
      <c r="M81" s="11"/>
      <c r="P81" s="174" t="str">
        <f t="shared" si="3"/>
        <v/>
      </c>
      <c r="Q81" s="12">
        <f>IF(OR(H81="x",H81="X"),0,IF(H81&gt;I81,I81,H81))</f>
        <v>36</v>
      </c>
      <c r="R81" s="174"/>
      <c r="S81" s="174"/>
    </row>
    <row r="82" spans="2:19" ht="105.6" x14ac:dyDescent="0.25">
      <c r="B82" s="173"/>
      <c r="C82" s="7" t="s">
        <v>14</v>
      </c>
      <c r="D82" s="28" t="s">
        <v>137</v>
      </c>
      <c r="E82" s="193"/>
      <c r="F82" s="48">
        <f>Shopping!F82</f>
        <v>0</v>
      </c>
      <c r="G82" s="193"/>
      <c r="H82" s="13">
        <v>10</v>
      </c>
      <c r="I82" s="12">
        <v>10</v>
      </c>
      <c r="J82" s="174"/>
      <c r="K82" s="174"/>
      <c r="L82" s="51"/>
      <c r="M82" s="11"/>
      <c r="P82" s="174" t="str">
        <f t="shared" si="3"/>
        <v/>
      </c>
      <c r="Q82" s="12">
        <f t="shared" si="4"/>
        <v>10</v>
      </c>
      <c r="R82" s="174"/>
      <c r="S82" s="174"/>
    </row>
    <row r="83" spans="2:19" ht="105.6" x14ac:dyDescent="0.25">
      <c r="B83" s="173"/>
      <c r="C83" s="7" t="s">
        <v>41</v>
      </c>
      <c r="D83" s="28" t="s">
        <v>138</v>
      </c>
      <c r="E83" s="193"/>
      <c r="F83" s="48">
        <f>Shopping!F83</f>
        <v>0</v>
      </c>
      <c r="G83" s="193"/>
      <c r="H83" s="13">
        <v>5</v>
      </c>
      <c r="I83" s="12">
        <v>5</v>
      </c>
      <c r="J83" s="174"/>
      <c r="K83" s="174"/>
      <c r="L83" s="51"/>
      <c r="M83" s="11"/>
      <c r="P83" s="174" t="str">
        <f t="shared" si="3"/>
        <v/>
      </c>
      <c r="Q83" s="12">
        <f t="shared" si="4"/>
        <v>5</v>
      </c>
      <c r="R83" s="174"/>
      <c r="S83" s="174"/>
    </row>
    <row r="84" spans="2:19" ht="171.6" x14ac:dyDescent="0.25">
      <c r="B84" s="173"/>
      <c r="C84" s="7" t="s">
        <v>132</v>
      </c>
      <c r="D84" s="28" t="s">
        <v>139</v>
      </c>
      <c r="E84" s="193"/>
      <c r="F84" s="48">
        <f>Shopping!F84</f>
        <v>0</v>
      </c>
      <c r="G84" s="193"/>
      <c r="H84" s="13">
        <v>36</v>
      </c>
      <c r="I84" s="12">
        <v>36</v>
      </c>
      <c r="J84" s="174"/>
      <c r="K84" s="174"/>
      <c r="L84" s="51"/>
      <c r="M84" s="11"/>
      <c r="P84" s="174" t="str">
        <f t="shared" si="3"/>
        <v/>
      </c>
      <c r="Q84" s="12">
        <f>IF(OR(H84="x",H84="X"),0,IF(H84&gt;I84,I84,H84))</f>
        <v>36</v>
      </c>
      <c r="R84" s="174"/>
      <c r="S84" s="174"/>
    </row>
    <row r="85" spans="2:19" ht="79.2" x14ac:dyDescent="0.25">
      <c r="B85" s="173"/>
      <c r="C85" s="7" t="s">
        <v>35</v>
      </c>
      <c r="D85" s="28" t="s">
        <v>140</v>
      </c>
      <c r="E85" s="193"/>
      <c r="F85" s="48">
        <f>Shopping!F85</f>
        <v>0</v>
      </c>
      <c r="G85" s="193"/>
      <c r="H85" s="13">
        <v>4</v>
      </c>
      <c r="I85" s="12">
        <v>4</v>
      </c>
      <c r="J85" s="174"/>
      <c r="K85" s="174"/>
      <c r="L85" s="51"/>
      <c r="M85" s="11"/>
      <c r="P85" s="174" t="str">
        <f t="shared" si="3"/>
        <v/>
      </c>
      <c r="Q85" s="12">
        <f t="shared" si="4"/>
        <v>4</v>
      </c>
      <c r="R85" s="174"/>
      <c r="S85" s="174"/>
    </row>
    <row r="86" spans="2:19" ht="79.2" x14ac:dyDescent="0.25">
      <c r="B86" s="173"/>
      <c r="C86" s="7" t="s">
        <v>36</v>
      </c>
      <c r="D86" s="28" t="s">
        <v>141</v>
      </c>
      <c r="E86" s="193"/>
      <c r="F86" s="48">
        <f>Shopping!F86</f>
        <v>0</v>
      </c>
      <c r="G86" s="193"/>
      <c r="H86" s="13">
        <v>4</v>
      </c>
      <c r="I86" s="12">
        <v>4</v>
      </c>
      <c r="J86" s="174"/>
      <c r="K86" s="174"/>
      <c r="L86" s="51"/>
      <c r="M86" s="11"/>
      <c r="P86" s="174" t="str">
        <f t="shared" si="3"/>
        <v/>
      </c>
      <c r="Q86" s="12">
        <f t="shared" si="4"/>
        <v>4</v>
      </c>
      <c r="R86" s="174"/>
      <c r="S86" s="174"/>
    </row>
    <row r="87" spans="2:19" ht="92.4" x14ac:dyDescent="0.25">
      <c r="B87" s="173"/>
      <c r="C87" s="7" t="s">
        <v>96</v>
      </c>
      <c r="D87" s="28" t="s">
        <v>142</v>
      </c>
      <c r="E87" s="193"/>
      <c r="F87" s="48">
        <f>Shopping!F87</f>
        <v>0</v>
      </c>
      <c r="G87" s="193"/>
      <c r="H87" s="13">
        <v>20</v>
      </c>
      <c r="I87" s="12">
        <v>20</v>
      </c>
      <c r="J87" s="174"/>
      <c r="K87" s="174"/>
      <c r="L87" s="51"/>
      <c r="M87" s="11"/>
      <c r="P87" s="174" t="str">
        <f t="shared" si="3"/>
        <v/>
      </c>
      <c r="Q87" s="12">
        <f t="shared" si="4"/>
        <v>20</v>
      </c>
      <c r="R87" s="174"/>
      <c r="S87" s="174"/>
    </row>
    <row r="88" spans="2:19" ht="26.1" customHeight="1" x14ac:dyDescent="0.25">
      <c r="B88" s="29" t="s">
        <v>143</v>
      </c>
      <c r="C88" s="163" t="s">
        <v>144</v>
      </c>
      <c r="D88" s="163"/>
      <c r="E88" s="47">
        <f>Shopping!E88</f>
        <v>0</v>
      </c>
      <c r="F88" s="23"/>
      <c r="G88" s="49">
        <f>R88</f>
        <v>100</v>
      </c>
      <c r="H88" s="23"/>
      <c r="I88" s="12">
        <v>100</v>
      </c>
      <c r="J88" s="12">
        <v>3</v>
      </c>
      <c r="K88" s="21">
        <f>R88/I88</f>
        <v>1</v>
      </c>
      <c r="L88" s="50"/>
      <c r="M88" s="11"/>
      <c r="P88" s="12" t="str">
        <f t="shared" si="3"/>
        <v>PRO1.1</v>
      </c>
      <c r="Q88" s="23"/>
      <c r="R88" s="12">
        <f>SUM(Q89:Q90)</f>
        <v>100</v>
      </c>
      <c r="S88" s="23"/>
    </row>
    <row r="89" spans="2:19" ht="198" x14ac:dyDescent="0.25">
      <c r="B89" s="173"/>
      <c r="C89" s="10" t="s">
        <v>13</v>
      </c>
      <c r="D89" s="28" t="s">
        <v>249</v>
      </c>
      <c r="E89" s="193"/>
      <c r="F89" s="48">
        <f>Shopping!F89</f>
        <v>0</v>
      </c>
      <c r="G89" s="193"/>
      <c r="H89" s="13">
        <v>50</v>
      </c>
      <c r="I89" s="12">
        <v>50</v>
      </c>
      <c r="J89" s="174"/>
      <c r="K89" s="174"/>
      <c r="L89" s="51"/>
      <c r="M89" s="11"/>
      <c r="P89" s="174" t="str">
        <f t="shared" si="3"/>
        <v/>
      </c>
      <c r="Q89" s="12">
        <f t="shared" si="4"/>
        <v>50</v>
      </c>
      <c r="R89" s="174"/>
      <c r="S89" s="174"/>
    </row>
    <row r="90" spans="2:19" ht="184.8" x14ac:dyDescent="0.25">
      <c r="B90" s="173"/>
      <c r="C90" s="10" t="s">
        <v>15</v>
      </c>
      <c r="D90" s="28" t="s">
        <v>250</v>
      </c>
      <c r="E90" s="193"/>
      <c r="F90" s="48">
        <f>Shopping!F90</f>
        <v>0</v>
      </c>
      <c r="G90" s="193"/>
      <c r="H90" s="13">
        <v>50</v>
      </c>
      <c r="I90" s="12">
        <v>50</v>
      </c>
      <c r="J90" s="174"/>
      <c r="K90" s="174"/>
      <c r="L90" s="51"/>
      <c r="M90" s="11"/>
      <c r="P90" s="174" t="str">
        <f t="shared" si="3"/>
        <v/>
      </c>
      <c r="Q90" s="12">
        <f t="shared" si="4"/>
        <v>50</v>
      </c>
      <c r="R90" s="174"/>
      <c r="S90" s="174"/>
    </row>
    <row r="91" spans="2:19" ht="26.1" customHeight="1" x14ac:dyDescent="0.25">
      <c r="B91" s="29" t="s">
        <v>148</v>
      </c>
      <c r="C91" s="183" t="s">
        <v>149</v>
      </c>
      <c r="D91" s="183"/>
      <c r="E91" s="47">
        <f>Shopping!E91</f>
        <v>0</v>
      </c>
      <c r="F91" s="23"/>
      <c r="G91" s="49">
        <f>R91</f>
        <v>100</v>
      </c>
      <c r="H91" s="23"/>
      <c r="I91" s="12">
        <v>100</v>
      </c>
      <c r="J91" s="12">
        <v>4</v>
      </c>
      <c r="K91" s="21">
        <f>R91/I91</f>
        <v>1</v>
      </c>
      <c r="L91" s="50"/>
      <c r="M91" s="11"/>
      <c r="P91" s="12" t="str">
        <f t="shared" si="3"/>
        <v>PRO1.6</v>
      </c>
      <c r="Q91" s="23"/>
      <c r="R91" s="12">
        <f>IF(SUM(Q92:Q94)&gt;100,100,SUM(Q92:Q94))</f>
        <v>100</v>
      </c>
      <c r="S91" s="23"/>
    </row>
    <row r="92" spans="2:19" ht="171.6" x14ac:dyDescent="0.25">
      <c r="B92" s="173"/>
      <c r="C92" s="10" t="s">
        <v>13</v>
      </c>
      <c r="D92" s="28" t="s">
        <v>150</v>
      </c>
      <c r="E92" s="193"/>
      <c r="F92" s="48">
        <f>Shopping!F92</f>
        <v>0</v>
      </c>
      <c r="G92" s="193"/>
      <c r="H92" s="13">
        <v>50</v>
      </c>
      <c r="I92" s="12">
        <v>50</v>
      </c>
      <c r="J92" s="174"/>
      <c r="K92" s="174"/>
      <c r="L92" s="51"/>
      <c r="M92" s="11"/>
      <c r="P92" s="174" t="str">
        <f t="shared" si="3"/>
        <v/>
      </c>
      <c r="Q92" s="12">
        <f t="shared" si="4"/>
        <v>50</v>
      </c>
      <c r="R92" s="174"/>
      <c r="S92" s="174"/>
    </row>
    <row r="93" spans="2:19" ht="316.8" x14ac:dyDescent="0.25">
      <c r="B93" s="173"/>
      <c r="C93" s="10" t="s">
        <v>15</v>
      </c>
      <c r="D93" s="28" t="s">
        <v>350</v>
      </c>
      <c r="E93" s="193"/>
      <c r="F93" s="48">
        <f>Shopping!F93</f>
        <v>0</v>
      </c>
      <c r="G93" s="193"/>
      <c r="H93" s="13">
        <v>50</v>
      </c>
      <c r="I93" s="12">
        <v>50</v>
      </c>
      <c r="J93" s="174"/>
      <c r="K93" s="174"/>
      <c r="L93" s="51"/>
      <c r="M93" s="11"/>
      <c r="P93" s="174" t="str">
        <f t="shared" si="3"/>
        <v/>
      </c>
      <c r="Q93" s="12">
        <f t="shared" si="4"/>
        <v>50</v>
      </c>
      <c r="R93" s="174"/>
      <c r="S93" s="174"/>
    </row>
    <row r="94" spans="2:19" ht="105.6" x14ac:dyDescent="0.25">
      <c r="B94" s="173"/>
      <c r="C94" s="8" t="s">
        <v>35</v>
      </c>
      <c r="D94" s="28" t="s">
        <v>152</v>
      </c>
      <c r="E94" s="193"/>
      <c r="F94" s="48">
        <f>Shopping!F94</f>
        <v>0</v>
      </c>
      <c r="G94" s="193"/>
      <c r="H94" s="13">
        <v>10</v>
      </c>
      <c r="I94" s="12">
        <v>10</v>
      </c>
      <c r="J94" s="174"/>
      <c r="K94" s="174"/>
      <c r="L94" s="51"/>
      <c r="M94" s="11"/>
      <c r="P94" s="174" t="str">
        <f t="shared" si="3"/>
        <v/>
      </c>
      <c r="Q94" s="12">
        <f t="shared" si="4"/>
        <v>10</v>
      </c>
      <c r="R94" s="174"/>
      <c r="S94" s="174"/>
    </row>
    <row r="95" spans="2:19" ht="26.1" customHeight="1" x14ac:dyDescent="0.25">
      <c r="B95" s="29" t="s">
        <v>153</v>
      </c>
      <c r="C95" s="163" t="s">
        <v>154</v>
      </c>
      <c r="D95" s="163"/>
      <c r="E95" s="47">
        <f>Shopping!E95</f>
        <v>0</v>
      </c>
      <c r="F95" s="23"/>
      <c r="G95" s="49">
        <f>R95</f>
        <v>100</v>
      </c>
      <c r="H95" s="23"/>
      <c r="I95" s="12">
        <v>100</v>
      </c>
      <c r="J95" s="12">
        <v>6</v>
      </c>
      <c r="K95" s="21">
        <f>R95/I95</f>
        <v>1</v>
      </c>
      <c r="L95" s="50"/>
      <c r="M95" s="11"/>
      <c r="P95" s="12" t="str">
        <f t="shared" si="3"/>
        <v>PRO1.8</v>
      </c>
      <c r="Q95" s="23"/>
      <c r="R95" s="12">
        <f>SUM(Q96:Q103)</f>
        <v>100</v>
      </c>
      <c r="S95" s="23"/>
    </row>
    <row r="96" spans="2:19" ht="224.4" x14ac:dyDescent="0.25">
      <c r="B96" s="173"/>
      <c r="C96" s="8" t="s">
        <v>13</v>
      </c>
      <c r="D96" s="28" t="s">
        <v>155</v>
      </c>
      <c r="E96" s="193"/>
      <c r="F96" s="48">
        <f>Shopping!F96</f>
        <v>0</v>
      </c>
      <c r="G96" s="193"/>
      <c r="H96" s="13">
        <v>5</v>
      </c>
      <c r="I96" s="12">
        <v>5</v>
      </c>
      <c r="J96" s="174"/>
      <c r="K96" s="174"/>
      <c r="L96" s="51"/>
      <c r="M96" s="11"/>
      <c r="P96" s="174" t="str">
        <f t="shared" si="3"/>
        <v/>
      </c>
      <c r="Q96" s="12">
        <f t="shared" si="4"/>
        <v>5</v>
      </c>
      <c r="R96" s="174"/>
      <c r="S96" s="174"/>
    </row>
    <row r="97" spans="2:19" ht="211.2" x14ac:dyDescent="0.25">
      <c r="B97" s="173"/>
      <c r="C97" s="8" t="s">
        <v>14</v>
      </c>
      <c r="D97" s="28" t="s">
        <v>156</v>
      </c>
      <c r="E97" s="193"/>
      <c r="F97" s="48">
        <f>Shopping!F97</f>
        <v>0</v>
      </c>
      <c r="G97" s="193"/>
      <c r="H97" s="13">
        <v>25</v>
      </c>
      <c r="I97" s="12">
        <v>25</v>
      </c>
      <c r="J97" s="174"/>
      <c r="K97" s="174"/>
      <c r="L97" s="51"/>
      <c r="M97" s="11"/>
      <c r="P97" s="174" t="str">
        <f t="shared" si="3"/>
        <v/>
      </c>
      <c r="Q97" s="12">
        <f t="shared" si="4"/>
        <v>25</v>
      </c>
      <c r="R97" s="174"/>
      <c r="S97" s="174"/>
    </row>
    <row r="98" spans="2:19" ht="145.19999999999999" x14ac:dyDescent="0.25">
      <c r="B98" s="173"/>
      <c r="C98" s="8" t="s">
        <v>41</v>
      </c>
      <c r="D98" s="28" t="s">
        <v>157</v>
      </c>
      <c r="E98" s="193"/>
      <c r="F98" s="48">
        <f>Shopping!F98</f>
        <v>0</v>
      </c>
      <c r="G98" s="193"/>
      <c r="H98" s="13">
        <v>10</v>
      </c>
      <c r="I98" s="12">
        <v>10</v>
      </c>
      <c r="J98" s="174"/>
      <c r="K98" s="174"/>
      <c r="L98" s="51"/>
      <c r="M98" s="11"/>
      <c r="P98" s="174" t="str">
        <f t="shared" si="3"/>
        <v/>
      </c>
      <c r="Q98" s="12">
        <f t="shared" si="4"/>
        <v>10</v>
      </c>
      <c r="R98" s="174"/>
      <c r="S98" s="174"/>
    </row>
    <row r="99" spans="2:19" ht="158.4" x14ac:dyDescent="0.25">
      <c r="B99" s="173"/>
      <c r="C99" s="8" t="s">
        <v>109</v>
      </c>
      <c r="D99" s="28" t="s">
        <v>158</v>
      </c>
      <c r="E99" s="193"/>
      <c r="F99" s="48">
        <f>Shopping!F99</f>
        <v>0</v>
      </c>
      <c r="G99" s="193"/>
      <c r="H99" s="13">
        <v>10</v>
      </c>
      <c r="I99" s="12">
        <v>10</v>
      </c>
      <c r="J99" s="174"/>
      <c r="K99" s="174"/>
      <c r="L99" s="51"/>
      <c r="M99" s="11"/>
      <c r="P99" s="174" t="str">
        <f t="shared" si="3"/>
        <v/>
      </c>
      <c r="Q99" s="12">
        <f t="shared" si="4"/>
        <v>10</v>
      </c>
      <c r="R99" s="174"/>
      <c r="S99" s="174"/>
    </row>
    <row r="100" spans="2:19" ht="105.6" x14ac:dyDescent="0.25">
      <c r="B100" s="173"/>
      <c r="C100" s="6" t="s">
        <v>15</v>
      </c>
      <c r="D100" s="28" t="s">
        <v>159</v>
      </c>
      <c r="E100" s="193"/>
      <c r="F100" s="48">
        <f>Shopping!F100</f>
        <v>0</v>
      </c>
      <c r="G100" s="193"/>
      <c r="H100" s="13">
        <v>10</v>
      </c>
      <c r="I100" s="12">
        <v>10</v>
      </c>
      <c r="J100" s="174"/>
      <c r="K100" s="174"/>
      <c r="L100" s="51"/>
      <c r="M100" s="11"/>
      <c r="P100" s="174" t="str">
        <f t="shared" si="3"/>
        <v/>
      </c>
      <c r="Q100" s="12">
        <f t="shared" si="4"/>
        <v>10</v>
      </c>
      <c r="R100" s="174"/>
      <c r="S100" s="174"/>
    </row>
    <row r="101" spans="2:19" ht="224.4" x14ac:dyDescent="0.25">
      <c r="B101" s="173"/>
      <c r="C101" s="8" t="s">
        <v>17</v>
      </c>
      <c r="D101" s="28" t="s">
        <v>160</v>
      </c>
      <c r="E101" s="193"/>
      <c r="F101" s="48">
        <f>Shopping!F101</f>
        <v>0</v>
      </c>
      <c r="G101" s="193"/>
      <c r="H101" s="13">
        <v>10</v>
      </c>
      <c r="I101" s="12">
        <v>10</v>
      </c>
      <c r="J101" s="174"/>
      <c r="K101" s="174"/>
      <c r="L101" s="51"/>
      <c r="M101" s="11"/>
      <c r="P101" s="174" t="str">
        <f t="shared" si="3"/>
        <v/>
      </c>
      <c r="Q101" s="12">
        <f t="shared" si="4"/>
        <v>10</v>
      </c>
      <c r="R101" s="174"/>
      <c r="S101" s="174"/>
    </row>
    <row r="102" spans="2:19" ht="52.8" x14ac:dyDescent="0.25">
      <c r="B102" s="173"/>
      <c r="C102" s="8" t="s">
        <v>72</v>
      </c>
      <c r="D102" s="28" t="s">
        <v>161</v>
      </c>
      <c r="E102" s="193"/>
      <c r="F102" s="48">
        <f>Shopping!F102</f>
        <v>0</v>
      </c>
      <c r="G102" s="193"/>
      <c r="H102" s="13">
        <v>15</v>
      </c>
      <c r="I102" s="12">
        <v>15</v>
      </c>
      <c r="J102" s="174"/>
      <c r="K102" s="174"/>
      <c r="L102" s="51"/>
      <c r="M102" s="11"/>
      <c r="P102" s="174" t="str">
        <f t="shared" si="3"/>
        <v/>
      </c>
      <c r="Q102" s="12">
        <f t="shared" si="4"/>
        <v>15</v>
      </c>
      <c r="R102" s="174"/>
      <c r="S102" s="174"/>
    </row>
    <row r="103" spans="2:19" ht="118.8" x14ac:dyDescent="0.25">
      <c r="B103" s="173"/>
      <c r="C103" s="8" t="s">
        <v>74</v>
      </c>
      <c r="D103" s="28" t="s">
        <v>162</v>
      </c>
      <c r="E103" s="193"/>
      <c r="F103" s="48">
        <f>Shopping!F103</f>
        <v>0</v>
      </c>
      <c r="G103" s="193"/>
      <c r="H103" s="13">
        <v>15</v>
      </c>
      <c r="I103" s="12">
        <v>15</v>
      </c>
      <c r="J103" s="174"/>
      <c r="K103" s="174"/>
      <c r="L103" s="51"/>
      <c r="M103" s="11"/>
      <c r="P103" s="174" t="str">
        <f t="shared" si="3"/>
        <v/>
      </c>
      <c r="Q103" s="12">
        <f t="shared" si="4"/>
        <v>15</v>
      </c>
      <c r="R103" s="174"/>
      <c r="S103" s="174"/>
    </row>
    <row r="104" spans="2:19" ht="26.1" customHeight="1" x14ac:dyDescent="0.25">
      <c r="B104" s="29" t="s">
        <v>163</v>
      </c>
      <c r="C104" s="163" t="s">
        <v>164</v>
      </c>
      <c r="D104" s="163"/>
      <c r="E104" s="47">
        <f>Shopping!E104</f>
        <v>0</v>
      </c>
      <c r="F104" s="23"/>
      <c r="G104" s="49">
        <f>R104</f>
        <v>100</v>
      </c>
      <c r="H104" s="23"/>
      <c r="I104" s="12">
        <v>100</v>
      </c>
      <c r="J104" s="12">
        <v>2</v>
      </c>
      <c r="K104" s="21">
        <f>R104/I104</f>
        <v>1</v>
      </c>
      <c r="L104" s="50"/>
      <c r="M104" s="11"/>
      <c r="P104" s="12" t="str">
        <f t="shared" si="3"/>
        <v>PRO2.4</v>
      </c>
      <c r="Q104" s="12">
        <f t="shared" si="4"/>
        <v>0</v>
      </c>
      <c r="R104" s="12">
        <f>SUM(Q105:Q107)</f>
        <v>100</v>
      </c>
      <c r="S104" s="23"/>
    </row>
    <row r="105" spans="2:19" ht="26.4" x14ac:dyDescent="0.25">
      <c r="B105" s="173"/>
      <c r="C105" s="9" t="s">
        <v>13</v>
      </c>
      <c r="D105" s="28" t="s">
        <v>165</v>
      </c>
      <c r="E105" s="193"/>
      <c r="F105" s="48">
        <f>Shopping!F105</f>
        <v>0</v>
      </c>
      <c r="G105" s="193"/>
      <c r="H105" s="13">
        <v>35</v>
      </c>
      <c r="I105" s="12">
        <v>35</v>
      </c>
      <c r="J105" s="174"/>
      <c r="K105" s="174"/>
      <c r="L105" s="51"/>
      <c r="M105" s="11"/>
      <c r="P105" s="174" t="str">
        <f t="shared" si="3"/>
        <v/>
      </c>
      <c r="Q105" s="12">
        <f t="shared" si="4"/>
        <v>35</v>
      </c>
      <c r="R105" s="174"/>
      <c r="S105" s="174"/>
    </row>
    <row r="106" spans="2:19" ht="92.4" x14ac:dyDescent="0.25">
      <c r="B106" s="173"/>
      <c r="C106" s="9" t="s">
        <v>15</v>
      </c>
      <c r="D106" s="28" t="s">
        <v>166</v>
      </c>
      <c r="E106" s="193"/>
      <c r="F106" s="48">
        <f>Shopping!F106</f>
        <v>0</v>
      </c>
      <c r="G106" s="193"/>
      <c r="H106" s="13">
        <v>30</v>
      </c>
      <c r="I106" s="12">
        <v>30</v>
      </c>
      <c r="J106" s="174"/>
      <c r="K106" s="174"/>
      <c r="L106" s="51"/>
      <c r="M106" s="11"/>
      <c r="P106" s="174" t="str">
        <f t="shared" si="3"/>
        <v/>
      </c>
      <c r="Q106" s="12">
        <f t="shared" si="4"/>
        <v>30</v>
      </c>
      <c r="R106" s="174"/>
      <c r="S106" s="174"/>
    </row>
    <row r="107" spans="2:19" ht="26.4" x14ac:dyDescent="0.25">
      <c r="B107" s="173"/>
      <c r="C107" s="9" t="s">
        <v>35</v>
      </c>
      <c r="D107" s="28" t="s">
        <v>167</v>
      </c>
      <c r="E107" s="193"/>
      <c r="F107" s="48">
        <f>Shopping!F107</f>
        <v>0</v>
      </c>
      <c r="G107" s="193"/>
      <c r="H107" s="13">
        <v>35</v>
      </c>
      <c r="I107" s="12">
        <v>35</v>
      </c>
      <c r="J107" s="174"/>
      <c r="K107" s="174"/>
      <c r="L107" s="51"/>
      <c r="M107" s="11"/>
      <c r="P107" s="174" t="str">
        <f t="shared" si="3"/>
        <v/>
      </c>
      <c r="Q107" s="12">
        <f t="shared" si="4"/>
        <v>35</v>
      </c>
      <c r="R107" s="174"/>
      <c r="S107" s="174"/>
    </row>
  </sheetData>
  <mergeCells count="162">
    <mergeCell ref="R23:R24"/>
    <mergeCell ref="S23:S24"/>
    <mergeCell ref="C25:D25"/>
    <mergeCell ref="E63:E70"/>
    <mergeCell ref="E72:E78"/>
    <mergeCell ref="E81:E87"/>
    <mergeCell ref="E89:E90"/>
    <mergeCell ref="E92:E94"/>
    <mergeCell ref="E96:E103"/>
    <mergeCell ref="C91:D91"/>
    <mergeCell ref="S81:S87"/>
    <mergeCell ref="C88:D88"/>
    <mergeCell ref="C71:D71"/>
    <mergeCell ref="R53:R61"/>
    <mergeCell ref="S53:S61"/>
    <mergeCell ref="C62:D62"/>
    <mergeCell ref="R35:R38"/>
    <mergeCell ref="S35:S38"/>
    <mergeCell ref="C39:D39"/>
    <mergeCell ref="B105:B107"/>
    <mergeCell ref="G105:G107"/>
    <mergeCell ref="J105:J107"/>
    <mergeCell ref="K105:K107"/>
    <mergeCell ref="P105:P107"/>
    <mergeCell ref="E105:E107"/>
    <mergeCell ref="R92:R94"/>
    <mergeCell ref="S92:S94"/>
    <mergeCell ref="C95:D95"/>
    <mergeCell ref="B96:B103"/>
    <mergeCell ref="G96:G103"/>
    <mergeCell ref="J96:J103"/>
    <mergeCell ref="K96:K103"/>
    <mergeCell ref="P96:P103"/>
    <mergeCell ref="R96:R103"/>
    <mergeCell ref="S96:S103"/>
    <mergeCell ref="B92:B94"/>
    <mergeCell ref="G92:G94"/>
    <mergeCell ref="J92:J94"/>
    <mergeCell ref="K92:K94"/>
    <mergeCell ref="P92:P94"/>
    <mergeCell ref="R105:R107"/>
    <mergeCell ref="S105:S107"/>
    <mergeCell ref="C104:D104"/>
    <mergeCell ref="B89:B90"/>
    <mergeCell ref="G89:G90"/>
    <mergeCell ref="J89:J90"/>
    <mergeCell ref="K89:K90"/>
    <mergeCell ref="P89:P90"/>
    <mergeCell ref="R89:R90"/>
    <mergeCell ref="S89:S90"/>
    <mergeCell ref="R72:R78"/>
    <mergeCell ref="S72:S78"/>
    <mergeCell ref="C79:D79"/>
    <mergeCell ref="C80:D80"/>
    <mergeCell ref="B81:B87"/>
    <mergeCell ref="G81:G87"/>
    <mergeCell ref="J81:J87"/>
    <mergeCell ref="K81:K87"/>
    <mergeCell ref="P81:P87"/>
    <mergeCell ref="R81:R87"/>
    <mergeCell ref="B72:B78"/>
    <mergeCell ref="G72:G78"/>
    <mergeCell ref="J72:J78"/>
    <mergeCell ref="K72:K78"/>
    <mergeCell ref="P72:P78"/>
    <mergeCell ref="B63:B70"/>
    <mergeCell ref="G63:G70"/>
    <mergeCell ref="J63:J70"/>
    <mergeCell ref="K63:K70"/>
    <mergeCell ref="P63:P70"/>
    <mergeCell ref="R63:R70"/>
    <mergeCell ref="S63:S70"/>
    <mergeCell ref="C52:D52"/>
    <mergeCell ref="B53:B61"/>
    <mergeCell ref="G53:G61"/>
    <mergeCell ref="J53:J61"/>
    <mergeCell ref="K53:K61"/>
    <mergeCell ref="P53:P61"/>
    <mergeCell ref="E53:E61"/>
    <mergeCell ref="B40:B51"/>
    <mergeCell ref="G40:G51"/>
    <mergeCell ref="J40:J51"/>
    <mergeCell ref="K40:K51"/>
    <mergeCell ref="P40:P51"/>
    <mergeCell ref="R40:R51"/>
    <mergeCell ref="S40:S51"/>
    <mergeCell ref="C34:D34"/>
    <mergeCell ref="B35:B38"/>
    <mergeCell ref="G35:G38"/>
    <mergeCell ref="J35:J38"/>
    <mergeCell ref="K35:K38"/>
    <mergeCell ref="P35:P38"/>
    <mergeCell ref="E35:E38"/>
    <mergeCell ref="E40:E51"/>
    <mergeCell ref="C18:D18"/>
    <mergeCell ref="B19:B21"/>
    <mergeCell ref="G19:G21"/>
    <mergeCell ref="J19:J21"/>
    <mergeCell ref="K19:K21"/>
    <mergeCell ref="P19:P21"/>
    <mergeCell ref="R19:R21"/>
    <mergeCell ref="S19:S21"/>
    <mergeCell ref="B26:B33"/>
    <mergeCell ref="G26:G33"/>
    <mergeCell ref="J26:J33"/>
    <mergeCell ref="K26:K33"/>
    <mergeCell ref="P26:P33"/>
    <mergeCell ref="R26:R33"/>
    <mergeCell ref="S26:S33"/>
    <mergeCell ref="C22:D22"/>
    <mergeCell ref="B23:B24"/>
    <mergeCell ref="G23:G24"/>
    <mergeCell ref="J23:J24"/>
    <mergeCell ref="K23:K24"/>
    <mergeCell ref="P23:P24"/>
    <mergeCell ref="E19:E21"/>
    <mergeCell ref="E23:E24"/>
    <mergeCell ref="E26:E33"/>
    <mergeCell ref="P10:P11"/>
    <mergeCell ref="Q10:Q11"/>
    <mergeCell ref="R10:R11"/>
    <mergeCell ref="S10:S11"/>
    <mergeCell ref="C12:D12"/>
    <mergeCell ref="B13:B17"/>
    <mergeCell ref="G13:G17"/>
    <mergeCell ref="J13:J17"/>
    <mergeCell ref="K13:K17"/>
    <mergeCell ref="P13:P17"/>
    <mergeCell ref="R13:R17"/>
    <mergeCell ref="S13:S17"/>
    <mergeCell ref="E10:F10"/>
    <mergeCell ref="E13:E17"/>
    <mergeCell ref="B10:D11"/>
    <mergeCell ref="G10:I10"/>
    <mergeCell ref="J10:J11"/>
    <mergeCell ref="K10:K11"/>
    <mergeCell ref="M10:M11"/>
    <mergeCell ref="L10:L11"/>
    <mergeCell ref="B4:C4"/>
    <mergeCell ref="H4:J4"/>
    <mergeCell ref="K4:M4"/>
    <mergeCell ref="B5:C5"/>
    <mergeCell ref="B6:C6"/>
    <mergeCell ref="B7:C7"/>
    <mergeCell ref="D4:F4"/>
    <mergeCell ref="D5:F5"/>
    <mergeCell ref="D6:F6"/>
    <mergeCell ref="D7:F7"/>
    <mergeCell ref="D8:F8"/>
    <mergeCell ref="H5:J5"/>
    <mergeCell ref="K5:M5"/>
    <mergeCell ref="H6:J6"/>
    <mergeCell ref="K6:M6"/>
    <mergeCell ref="B2:C2"/>
    <mergeCell ref="H2:J2"/>
    <mergeCell ref="K2:M2"/>
    <mergeCell ref="B3:C3"/>
    <mergeCell ref="H3:J3"/>
    <mergeCell ref="K3:M3"/>
    <mergeCell ref="D2:F2"/>
    <mergeCell ref="D3:F3"/>
    <mergeCell ref="B8:C8"/>
  </mergeCells>
  <dataValidations count="1">
    <dataValidation type="list" allowBlank="1" showInputMessage="1" showErrorMessage="1" sqref="H63" xr:uid="{00000000-0002-0000-0A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D38A6189-C9BB-477B-980D-5E5F10EC687C}">
            <x14:iconSet iconSet="3Symbols" showValue="0" custom="1">
              <x14:cfvo type="percent">
                <xm:f>0</xm:f>
              </x14:cfvo>
              <x14:cfvo type="num">
                <xm:f>2</xm:f>
              </x14:cfvo>
              <x14:cfvo type="num">
                <xm:f>3</xm:f>
              </x14:cfvo>
              <x14:cfIcon iconSet="3Symbols" iconId="2"/>
              <x14:cfIcon iconSet="3Symbols" iconId="1"/>
              <x14:cfIcon iconSet="3Symbols" iconId="0"/>
            </x14:iconSet>
          </x14:cfRule>
          <xm:sqref>L12:L107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B2:F35"/>
  <sheetViews>
    <sheetView view="pageBreakPreview" zoomScaleNormal="100" zoomScaleSheetLayoutView="100" workbookViewId="0">
      <selection activeCell="B6" sqref="B6:F6"/>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335</v>
      </c>
      <c r="F9" s="20" t="s">
        <v>11</v>
      </c>
    </row>
    <row r="10" spans="2:6" x14ac:dyDescent="0.25">
      <c r="B10" s="30" t="str">
        <f>'1. Prüfung (Shopping)'!B12</f>
        <v>ENV1.1</v>
      </c>
      <c r="C10" s="64" t="str">
        <f>'1. Prüfung (Shopping)'!C12:D12</f>
        <v>Umweltwirkungen über den Lebenszyklus</v>
      </c>
      <c r="D10" s="12">
        <f>'1. Prüfung (Shopping)'!J12</f>
        <v>12</v>
      </c>
      <c r="E10" s="12">
        <f>'1. Prüfung (Shopping)'!G12</f>
        <v>100</v>
      </c>
      <c r="F10" s="21">
        <f>'1. Prüfung (Shopping)'!K12</f>
        <v>1</v>
      </c>
    </row>
    <row r="11" spans="2:6" x14ac:dyDescent="0.25">
      <c r="B11" s="30" t="str">
        <f>'1. Prüfung (Shopping)'!B18</f>
        <v>ENV1.2</v>
      </c>
      <c r="C11" s="65" t="str">
        <f>'1. Prüfung (Shopping)'!C18:D18</f>
        <v>Risiken für die lokale Umwelt</v>
      </c>
      <c r="D11" s="12">
        <f>'1. Prüfung (Shopping)'!J18</f>
        <v>8</v>
      </c>
      <c r="E11" s="12">
        <f>'1. Prüfung (Shopping)'!G18</f>
        <v>100</v>
      </c>
      <c r="F11" s="21">
        <f>'1. Prüfung (Shopping)'!K18</f>
        <v>1</v>
      </c>
    </row>
    <row r="12" spans="2:6" ht="25.5" customHeight="1" x14ac:dyDescent="0.25">
      <c r="B12" s="30" t="str">
        <f>'1. Prüfung (Shopping)'!B22</f>
        <v>ENV1.3</v>
      </c>
      <c r="C12" s="65" t="str">
        <f>'1. Prüfung (Shopping)'!C22:D22</f>
        <v>Verantwortungsbewusste Ressourcengewinnung</v>
      </c>
      <c r="D12" s="12">
        <f>'1. Prüfung (Shopping)'!J22</f>
        <v>4</v>
      </c>
      <c r="E12" s="12">
        <f>'1. Prüfung (Shopping)'!G22</f>
        <v>100</v>
      </c>
      <c r="F12" s="21">
        <f>'1. Prüfung (Shopping)'!K22</f>
        <v>1</v>
      </c>
    </row>
    <row r="13" spans="2:6" x14ac:dyDescent="0.25">
      <c r="B13" s="30" t="str">
        <f>'1. Prüfung (Shopping)'!B25</f>
        <v>ENV1.8</v>
      </c>
      <c r="C13" s="65" t="str">
        <f>'1. Prüfung (Shopping)'!C25:D25</f>
        <v>Energieeffizienz und Klimaschutz</v>
      </c>
      <c r="D13" s="12">
        <f>'1. Prüfung (Shopping)'!J25</f>
        <v>6</v>
      </c>
      <c r="E13" s="12">
        <f>'1. Prüfung (Shopping)'!G25</f>
        <v>115</v>
      </c>
      <c r="F13" s="21">
        <f>'1. Prüfung (Shopping)'!K25</f>
        <v>1.1499999999999999</v>
      </c>
    </row>
    <row r="14" spans="2:6" x14ac:dyDescent="0.25">
      <c r="B14" s="30" t="str">
        <f>'1. Prüfung (Shopping)'!B34</f>
        <v>ECO1.1</v>
      </c>
      <c r="C14" s="65" t="str">
        <f>'1. Prüfung (Shopping)'!C34:D34</f>
        <v>Kosten über den Lebenszyklus</v>
      </c>
      <c r="D14" s="12">
        <f>'1. Prüfung (Shopping)'!J34</f>
        <v>15</v>
      </c>
      <c r="E14" s="12">
        <f>'1. Prüfung (Shopping)'!G34</f>
        <v>110</v>
      </c>
      <c r="F14" s="21">
        <f>'1. Prüfung (Shopping)'!K34</f>
        <v>1.1000000000000001</v>
      </c>
    </row>
    <row r="15" spans="2:6" x14ac:dyDescent="0.25">
      <c r="B15" s="30" t="str">
        <f>'1. Prüfung (Shopping)'!B39</f>
        <v>SOC1.1</v>
      </c>
      <c r="C15" s="65" t="str">
        <f>'1. Prüfung (Shopping)'!C39:D39</f>
        <v>Thermischer Komfort</v>
      </c>
      <c r="D15" s="12">
        <f>'1. Prüfung (Shopping)'!J39</f>
        <v>2</v>
      </c>
      <c r="E15" s="12">
        <f>'1. Prüfung (Shopping)'!G39</f>
        <v>100</v>
      </c>
      <c r="F15" s="21">
        <f>'1. Prüfung (Shopping)'!K39</f>
        <v>1</v>
      </c>
    </row>
    <row r="16" spans="2:6" x14ac:dyDescent="0.25">
      <c r="B16" s="30" t="str">
        <f>'1. Prüfung (Shopping)'!B52</f>
        <v>SOC1.2</v>
      </c>
      <c r="C16" s="65" t="str">
        <f>'1. Prüfung (Shopping)'!C52:D52</f>
        <v>Innenraumluftqualität</v>
      </c>
      <c r="D16" s="12">
        <f>'1. Prüfung (Shopping)'!J52</f>
        <v>9</v>
      </c>
      <c r="E16" s="12">
        <f>'1. Prüfung (Shopping)'!G52</f>
        <v>104</v>
      </c>
      <c r="F16" s="21">
        <f>'1. Prüfung (Shopping)'!K52</f>
        <v>1.04</v>
      </c>
    </row>
    <row r="17" spans="2:6" x14ac:dyDescent="0.25">
      <c r="B17" s="30" t="str">
        <f>'1. Prüfung (Shopping)'!B62</f>
        <v>SOC1.4</v>
      </c>
      <c r="C17" s="65" t="str">
        <f>'1. Prüfung (Shopping)'!C62:D62</f>
        <v>Visueller Komfort</v>
      </c>
      <c r="D17" s="12">
        <f>'1. Prüfung (Shopping)'!J62</f>
        <v>5</v>
      </c>
      <c r="E17" s="12">
        <f>'1. Prüfung (Shopping)'!G62</f>
        <v>70</v>
      </c>
      <c r="F17" s="21">
        <f>'1. Prüfung (Shopping)'!K62</f>
        <v>1</v>
      </c>
    </row>
    <row r="18" spans="2:6" x14ac:dyDescent="0.25">
      <c r="B18" s="30" t="str">
        <f>'1. Prüfung (Shopping)'!B71</f>
        <v>SOC1.6</v>
      </c>
      <c r="C18" s="65" t="str">
        <f>'1. Prüfung (Shopping)'!C71:D71</f>
        <v>Aufenthaltsqualitäten</v>
      </c>
      <c r="D18" s="12">
        <f>'1. Prüfung (Shopping)'!J71</f>
        <v>6</v>
      </c>
      <c r="E18" s="12">
        <f>'1. Prüfung (Shopping)'!G71</f>
        <v>90</v>
      </c>
      <c r="F18" s="21">
        <f>'1. Prüfung (Shopping)'!K71</f>
        <v>1</v>
      </c>
    </row>
    <row r="19" spans="2:6" x14ac:dyDescent="0.25">
      <c r="B19" s="30" t="str">
        <f>'1. Prüfung (Shopping)'!B79</f>
        <v>SOC2.1</v>
      </c>
      <c r="C19" s="65" t="s">
        <v>337</v>
      </c>
      <c r="D19" s="12">
        <f>'1. Prüfung (Shopping)'!J79</f>
        <v>8</v>
      </c>
      <c r="E19" s="12">
        <f>'1. Prüfung (Shopping)'!G79</f>
        <v>100</v>
      </c>
      <c r="F19" s="21">
        <f>'1. Prüfung (Shopping)'!K79</f>
        <v>1</v>
      </c>
    </row>
    <row r="20" spans="2:6" x14ac:dyDescent="0.25">
      <c r="B20" s="30" t="str">
        <f>'1. Prüfung (Shopping)'!B80</f>
        <v>TEC1.6</v>
      </c>
      <c r="C20" s="65" t="str">
        <f>'1. Prüfung (Shopping)'!C80:D80</f>
        <v>Rückbau- und Recyclingfreundlichkeit</v>
      </c>
      <c r="D20" s="12">
        <f>'1. Prüfung (Shopping)'!J80</f>
        <v>10</v>
      </c>
      <c r="E20" s="12">
        <f>'1. Prüfung (Shopping)'!G80</f>
        <v>115</v>
      </c>
      <c r="F20" s="21">
        <f>'1. Prüfung (Shopping)'!K80</f>
        <v>1.1499999999999999</v>
      </c>
    </row>
    <row r="21" spans="2:6" x14ac:dyDescent="0.25">
      <c r="B21" s="30" t="str">
        <f>'1. Prüfung (Shopping)'!B88</f>
        <v>PRO1.1</v>
      </c>
      <c r="C21" s="64" t="str">
        <f>'1. Prüfung (Shopping)'!C88:D88</f>
        <v>Projektvorbereitung und Planung</v>
      </c>
      <c r="D21" s="12">
        <f>'1. Prüfung (Shopping)'!J88</f>
        <v>3</v>
      </c>
      <c r="E21" s="12">
        <f>'1. Prüfung (Shopping)'!G88</f>
        <v>100</v>
      </c>
      <c r="F21" s="21">
        <f>'1. Prüfung (Shopping)'!K88</f>
        <v>1</v>
      </c>
    </row>
    <row r="22" spans="2:6" x14ac:dyDescent="0.25">
      <c r="B22" s="30" t="str">
        <f>'1. Prüfung (Shopping)'!B91</f>
        <v>PRO1.6</v>
      </c>
      <c r="C22" s="64" t="str">
        <f>'1. Prüfung (Shopping)'!C91:D91</f>
        <v>Verfahren zur gestalterischen Konzeption</v>
      </c>
      <c r="D22" s="12">
        <f>'1. Prüfung (Shopping)'!J91</f>
        <v>4</v>
      </c>
      <c r="E22" s="12">
        <f>'1. Prüfung (Shopping)'!G91</f>
        <v>100</v>
      </c>
      <c r="F22" s="21">
        <f>'1. Prüfung (Shopping)'!K91</f>
        <v>1</v>
      </c>
    </row>
    <row r="23" spans="2:6" ht="26.4" x14ac:dyDescent="0.25">
      <c r="B23" s="30" t="str">
        <f>'1. Prüfung (Shopping)'!B95</f>
        <v>PRO1.8</v>
      </c>
      <c r="C23" s="64" t="str">
        <f>'1. Prüfung (Shopping)'!C95:D95</f>
        <v>Konzeptionierung und Voraussetzungen für eine optimale Nutzung</v>
      </c>
      <c r="D23" s="12">
        <f>'1. Prüfung (Shopping)'!J95</f>
        <v>6</v>
      </c>
      <c r="E23" s="12">
        <f>'1. Prüfung (Shopping)'!G95</f>
        <v>100</v>
      </c>
      <c r="F23" s="21">
        <f>'1. Prüfung (Shopping)'!K95</f>
        <v>1</v>
      </c>
    </row>
    <row r="24" spans="2:6" x14ac:dyDescent="0.25">
      <c r="B24" s="30" t="str">
        <f>'1. Prüfung (Shopping)'!B104</f>
        <v>PRO2.4</v>
      </c>
      <c r="C24" s="64" t="str">
        <f>'1. Prüfung (Shopping)'!C104:D104</f>
        <v>Nutzerkommunikation</v>
      </c>
      <c r="D24" s="12">
        <f>'1. Prüfung (Shopping)'!J104</f>
        <v>2</v>
      </c>
      <c r="E24" s="12">
        <f>'1. Prüfung (Shopping)'!G104</f>
        <v>100</v>
      </c>
      <c r="F24" s="21">
        <f>'1. Prüfung (Shopping)'!K104</f>
        <v>1</v>
      </c>
    </row>
    <row r="26" spans="2:6" x14ac:dyDescent="0.25">
      <c r="B26" s="192" t="s">
        <v>190</v>
      </c>
      <c r="C26" s="192"/>
      <c r="D26" s="20" t="s">
        <v>338</v>
      </c>
      <c r="E26" s="20" t="s">
        <v>11</v>
      </c>
    </row>
    <row r="27" spans="2:6" x14ac:dyDescent="0.25">
      <c r="B27" s="184" t="str">
        <f>'1. Prüfung (Shopping)'!D2</f>
        <v>Ökologische Qualität (ENV)</v>
      </c>
      <c r="C27" s="184"/>
      <c r="D27" s="66">
        <f>(D10+D11+D12+D13)/100</f>
        <v>0.3</v>
      </c>
      <c r="E27" s="21">
        <f>'1. Prüfung (Shopping)'!B2</f>
        <v>1</v>
      </c>
    </row>
    <row r="28" spans="2:6" x14ac:dyDescent="0.25">
      <c r="B28" s="184" t="str">
        <f>'1. Prüfung (Shopping)'!D3</f>
        <v>Ökonomische Qualität (ECO)</v>
      </c>
      <c r="C28" s="184"/>
      <c r="D28" s="66">
        <f>D14/100</f>
        <v>0.15</v>
      </c>
      <c r="E28" s="21">
        <f>'1. Prüfung (Shopping)'!B3</f>
        <v>1</v>
      </c>
    </row>
    <row r="29" spans="2:6" x14ac:dyDescent="0.25">
      <c r="B29" s="184" t="str">
        <f>'1. Prüfung (Shopping)'!D4</f>
        <v>Soziokulturelle und Funktionale Qualität (SOC)</v>
      </c>
      <c r="C29" s="184"/>
      <c r="D29" s="66">
        <f>(D15+D16+D17+D18+D19)/100</f>
        <v>0.3</v>
      </c>
      <c r="E29" s="21">
        <f>'1. Prüfung (Shopping)'!B4</f>
        <v>1</v>
      </c>
    </row>
    <row r="30" spans="2:6" x14ac:dyDescent="0.25">
      <c r="B30" s="184" t="str">
        <f>'1. Prüfung (Shopping)'!D5</f>
        <v>Technische Qualität (TEC)</v>
      </c>
      <c r="C30" s="184"/>
      <c r="D30" s="66">
        <f>D20/100</f>
        <v>0.1</v>
      </c>
      <c r="E30" s="21">
        <f>'1. Prüfung (Shopping)'!B5</f>
        <v>1</v>
      </c>
    </row>
    <row r="31" spans="2:6" x14ac:dyDescent="0.25">
      <c r="B31" s="184" t="str">
        <f>'1. Prüfung (Shopping)'!D6</f>
        <v>Prozessqualität (PRO)</v>
      </c>
      <c r="C31" s="184"/>
      <c r="D31" s="66">
        <f>(D21+D22+D23+D24)/100</f>
        <v>0.15</v>
      </c>
      <c r="E31" s="21">
        <f>'1. Prüfung (Shopping)'!B6</f>
        <v>1</v>
      </c>
    </row>
    <row r="32" spans="2:6" x14ac:dyDescent="0.25">
      <c r="B32" s="190" t="s">
        <v>341</v>
      </c>
      <c r="C32" s="191"/>
      <c r="D32" s="191"/>
      <c r="E32" s="191"/>
    </row>
    <row r="33" spans="2:5" x14ac:dyDescent="0.25">
      <c r="B33" s="184" t="s">
        <v>206</v>
      </c>
      <c r="C33" s="184"/>
      <c r="D33" s="186">
        <f>'1. Prüfung (Shopping)'!B7</f>
        <v>1</v>
      </c>
      <c r="E33" s="187"/>
    </row>
    <row r="34" spans="2:5" x14ac:dyDescent="0.25">
      <c r="B34" s="184" t="s">
        <v>339</v>
      </c>
      <c r="C34" s="184"/>
      <c r="D34" s="188" t="str">
        <f>IF(AND(E27&gt;=65/100,E29&gt;=65/100,E31&gt;=65/100),"Nebenanforderung Platin erfüllt",IF(AND(E27&gt;=1/2,E29&gt;=1/2,E31&gt;=1/2),"Nebenanforderung Gold erfüllt",IF(AND(E27&gt;=35/100,E29&gt;=35/100,E31&gt;=35/100),"Nebenanforderung Silber erfüllt","Nebenanforderung nicht erfüllt")))</f>
        <v>Nebenanforderung Platin erfüllt</v>
      </c>
      <c r="E34" s="189"/>
    </row>
    <row r="35" spans="2:5" x14ac:dyDescent="0.25">
      <c r="B35" s="184" t="s">
        <v>198</v>
      </c>
      <c r="C35" s="184"/>
      <c r="D35" s="188" t="str">
        <f>'1. Prüfung (Shopping)'!B8</f>
        <v>PLATIN</v>
      </c>
      <c r="E35" s="189"/>
    </row>
  </sheetData>
  <mergeCells count="17">
    <mergeCell ref="B34:C34"/>
    <mergeCell ref="D34:E34"/>
    <mergeCell ref="B35:C35"/>
    <mergeCell ref="D35:E35"/>
    <mergeCell ref="B28:C28"/>
    <mergeCell ref="B29:C29"/>
    <mergeCell ref="B30:C30"/>
    <mergeCell ref="B31:C31"/>
    <mergeCell ref="B32:E32"/>
    <mergeCell ref="B33:C33"/>
    <mergeCell ref="D33:E33"/>
    <mergeCell ref="B27:C27"/>
    <mergeCell ref="D2:F2"/>
    <mergeCell ref="D3:F3"/>
    <mergeCell ref="D4:F4"/>
    <mergeCell ref="B6:F6"/>
    <mergeCell ref="B26:C26"/>
  </mergeCells>
  <pageMargins left="0.7" right="0.7" top="0.78740157499999996" bottom="0.78740157499999996" header="0.3" footer="0.3"/>
  <pageSetup paperSize="9"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B2:W107"/>
  <sheetViews>
    <sheetView zoomScale="85" zoomScaleNormal="85" workbookViewId="0">
      <selection activeCell="D54" sqref="D54"/>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10" width="11.6640625" style="27" customWidth="1"/>
    <col min="11" max="11" width="8.6640625" style="27" customWidth="1"/>
    <col min="12" max="13" width="11.44140625" style="27"/>
    <col min="14" max="15" width="3.6640625" style="27" customWidth="1"/>
    <col min="16" max="16" width="70.6640625" style="27" customWidth="1"/>
    <col min="17" max="18" width="11.44140625" style="27"/>
    <col min="19" max="22" width="11.44140625" style="27" hidden="1" customWidth="1" outlineLevel="1"/>
    <col min="23" max="23" width="11.44140625" style="27" collapsed="1"/>
    <col min="24" max="16384" width="11.44140625" style="27"/>
  </cols>
  <sheetData>
    <row r="2" spans="2:22" x14ac:dyDescent="0.25">
      <c r="B2" s="165">
        <f>IF((M12*L12+M18*L18+M22*L22+M25*L25)/(L12+L18+L22+L25)&gt;1,1,(M12*L12+M18*L18+M22*L22+M25*L25)/(L12+L18+L22+L25))</f>
        <v>1</v>
      </c>
      <c r="C2" s="165"/>
      <c r="D2" s="168" t="s">
        <v>172</v>
      </c>
      <c r="E2" s="168"/>
      <c r="F2" s="168"/>
      <c r="G2" s="56"/>
      <c r="H2" s="56"/>
      <c r="J2" s="166" t="s">
        <v>8</v>
      </c>
      <c r="K2" s="166"/>
      <c r="L2" s="166"/>
      <c r="M2" s="167"/>
      <c r="N2" s="167"/>
      <c r="O2" s="167"/>
      <c r="P2" s="167"/>
    </row>
    <row r="3" spans="2:22" x14ac:dyDescent="0.25">
      <c r="B3" s="165">
        <f>IF(M34&gt;1,1,M34)</f>
        <v>1</v>
      </c>
      <c r="C3" s="165"/>
      <c r="D3" s="168" t="s">
        <v>173</v>
      </c>
      <c r="E3" s="168"/>
      <c r="F3" s="168"/>
      <c r="G3" s="56"/>
      <c r="H3" s="56"/>
      <c r="J3" s="166" t="s">
        <v>9</v>
      </c>
      <c r="K3" s="166"/>
      <c r="L3" s="166"/>
      <c r="M3" s="167"/>
      <c r="N3" s="167"/>
      <c r="O3" s="167"/>
      <c r="P3" s="167"/>
    </row>
    <row r="4" spans="2:22" x14ac:dyDescent="0.25">
      <c r="B4" s="165">
        <f>IF((M39*L39+M52*L52+M62*L62+M71*L71+M79*L79)/(L39+L52+L62+L71+L79)&gt;1,1,(M39*L39+M52*L52+M62*L62+M71*L71+M79*L79)/(L39+L52+L62+L71+L79))</f>
        <v>1</v>
      </c>
      <c r="C4" s="165"/>
      <c r="D4" s="168" t="s">
        <v>174</v>
      </c>
      <c r="E4" s="168"/>
      <c r="F4" s="168"/>
      <c r="G4" s="56"/>
      <c r="H4" s="56"/>
      <c r="J4" s="166" t="s">
        <v>352</v>
      </c>
      <c r="K4" s="166"/>
      <c r="L4" s="166"/>
      <c r="M4" s="167"/>
      <c r="N4" s="167"/>
      <c r="O4" s="167"/>
      <c r="P4" s="167"/>
    </row>
    <row r="5" spans="2:22" x14ac:dyDescent="0.25">
      <c r="B5" s="165">
        <f>IF(M80&gt;1,1,M80)</f>
        <v>1</v>
      </c>
      <c r="C5" s="165"/>
      <c r="D5" s="168" t="s">
        <v>171</v>
      </c>
      <c r="E5" s="168"/>
      <c r="F5" s="168"/>
      <c r="G5" s="56"/>
      <c r="H5" s="56"/>
      <c r="J5" s="166" t="s">
        <v>355</v>
      </c>
      <c r="K5" s="166"/>
      <c r="L5" s="166"/>
      <c r="M5" s="167"/>
      <c r="N5" s="167"/>
      <c r="O5" s="167"/>
      <c r="P5" s="167"/>
    </row>
    <row r="6" spans="2:22" x14ac:dyDescent="0.25">
      <c r="B6" s="165">
        <f>IF((M88*L88+M91*L91+M95*L95+M104*L104)/(L88+L91+L95+L104)&gt;1,1,(M88*L88+M91*L91+M95*L95+M104*L104)/(L88+L91+L95+L104))</f>
        <v>1</v>
      </c>
      <c r="C6" s="165"/>
      <c r="D6" s="168" t="s">
        <v>175</v>
      </c>
      <c r="E6" s="168"/>
      <c r="F6" s="168"/>
      <c r="G6" s="56"/>
      <c r="H6" s="56"/>
      <c r="J6" s="166" t="s">
        <v>356</v>
      </c>
      <c r="K6" s="166"/>
      <c r="L6" s="166"/>
      <c r="M6" s="167"/>
      <c r="N6" s="167"/>
      <c r="O6" s="167"/>
      <c r="P6" s="167"/>
    </row>
    <row r="7" spans="2:22" x14ac:dyDescent="0.25">
      <c r="B7" s="165">
        <f>(B2*(L12+L18+L22+L25)+B3*L34+B4*(L39+L52+L62+L71+L79)+B5*L80+B6*(L88+L91+L95+L104))/100</f>
        <v>1</v>
      </c>
      <c r="C7" s="165"/>
      <c r="D7" s="168" t="s">
        <v>176</v>
      </c>
      <c r="E7" s="168"/>
      <c r="F7" s="168"/>
      <c r="G7" s="56"/>
      <c r="H7" s="56"/>
    </row>
    <row r="8" spans="2:22" x14ac:dyDescent="0.25">
      <c r="B8" s="165" t="str">
        <f>IF(AND(B7&gt;=8/10,B2&gt;=65/100,B4&gt;=65/100,B6&gt;=65/100),"PLATIN",IF(AND(B7&gt;=65/100,B2&gt;=1/2,B4&gt;=1/2,B6&gt;=1/2),"GOLD",IF(AND(B7&gt;=1/2,B2&gt;=35/100,B4&gt;=35/100,B6&gt;=35/100),"SILBER","keine Ausz.")))</f>
        <v>PLATIN</v>
      </c>
      <c r="C8" s="165"/>
      <c r="D8" s="168" t="s">
        <v>179</v>
      </c>
      <c r="E8" s="168"/>
      <c r="F8" s="168"/>
      <c r="G8" s="56"/>
      <c r="H8" s="56"/>
    </row>
    <row r="10" spans="2:22" ht="50.1" customHeight="1" x14ac:dyDescent="0.25">
      <c r="B10" s="164" t="s">
        <v>2</v>
      </c>
      <c r="C10" s="164"/>
      <c r="D10" s="164"/>
      <c r="E10" s="176" t="s">
        <v>5</v>
      </c>
      <c r="F10" s="194"/>
      <c r="G10" s="176" t="s">
        <v>328</v>
      </c>
      <c r="H10" s="194"/>
      <c r="I10" s="169" t="s">
        <v>332</v>
      </c>
      <c r="J10" s="164"/>
      <c r="K10" s="164"/>
      <c r="L10" s="170" t="s">
        <v>10</v>
      </c>
      <c r="M10" s="171" t="s">
        <v>11</v>
      </c>
      <c r="N10" s="171" t="s">
        <v>330</v>
      </c>
      <c r="O10" s="171" t="s">
        <v>331</v>
      </c>
      <c r="P10" s="164" t="s">
        <v>4</v>
      </c>
      <c r="S10" s="162" t="s">
        <v>0</v>
      </c>
      <c r="T10" s="161" t="s">
        <v>168</v>
      </c>
      <c r="U10" s="161" t="s">
        <v>169</v>
      </c>
      <c r="V10" s="161" t="s">
        <v>170</v>
      </c>
    </row>
    <row r="11" spans="2:22" ht="50.1" customHeight="1" x14ac:dyDescent="0.25">
      <c r="B11" s="164"/>
      <c r="C11" s="164"/>
      <c r="D11" s="164"/>
      <c r="E11" s="1" t="s">
        <v>6</v>
      </c>
      <c r="F11" s="1" t="s">
        <v>7</v>
      </c>
      <c r="G11" s="1" t="s">
        <v>6</v>
      </c>
      <c r="H11" s="1" t="s">
        <v>7</v>
      </c>
      <c r="I11" s="1" t="s">
        <v>6</v>
      </c>
      <c r="J11" s="1" t="s">
        <v>7</v>
      </c>
      <c r="K11" s="1" t="s">
        <v>3</v>
      </c>
      <c r="L11" s="171"/>
      <c r="M11" s="171"/>
      <c r="N11" s="171"/>
      <c r="O11" s="171"/>
      <c r="P11" s="164"/>
      <c r="S11" s="162"/>
      <c r="T11" s="161"/>
      <c r="U11" s="162"/>
      <c r="V11" s="162"/>
    </row>
    <row r="12" spans="2:22" ht="26.1" customHeight="1" x14ac:dyDescent="0.25">
      <c r="B12" s="29" t="s">
        <v>1</v>
      </c>
      <c r="C12" s="163" t="s">
        <v>12</v>
      </c>
      <c r="D12" s="163"/>
      <c r="E12" s="47">
        <f>Shopping!E12</f>
        <v>0</v>
      </c>
      <c r="F12" s="23"/>
      <c r="G12" s="47">
        <f>'1. Prüfung (Shopping)'!G12</f>
        <v>100</v>
      </c>
      <c r="H12" s="23"/>
      <c r="I12" s="49">
        <f>U12</f>
        <v>100</v>
      </c>
      <c r="J12" s="23"/>
      <c r="K12" s="12">
        <v>100</v>
      </c>
      <c r="L12" s="12">
        <v>12</v>
      </c>
      <c r="M12" s="21">
        <f>U12/K12</f>
        <v>1</v>
      </c>
      <c r="N12" s="50">
        <f>'1. Prüfung (Shopping)'!L12</f>
        <v>0</v>
      </c>
      <c r="O12" s="50"/>
      <c r="P12" s="11"/>
      <c r="S12" s="12" t="str">
        <f>IF(B12&lt;&gt;"",B12,"")</f>
        <v>ENV1.1</v>
      </c>
      <c r="T12" s="23"/>
      <c r="U12" s="12">
        <f>IF(SUM(T13:T17)&gt;K12,K12,SUM(T13:T17))</f>
        <v>100</v>
      </c>
      <c r="V12" s="23"/>
    </row>
    <row r="13" spans="2:22" ht="132" x14ac:dyDescent="0.25">
      <c r="B13" s="173"/>
      <c r="C13" s="6" t="s">
        <v>13</v>
      </c>
      <c r="D13" s="28" t="s">
        <v>20</v>
      </c>
      <c r="E13" s="193"/>
      <c r="F13" s="48">
        <f>Shopping!F13</f>
        <v>0</v>
      </c>
      <c r="G13" s="193"/>
      <c r="H13" s="48">
        <f>'1. Prüfung (Shopping)'!H13</f>
        <v>40</v>
      </c>
      <c r="I13" s="193"/>
      <c r="J13" s="13">
        <v>40</v>
      </c>
      <c r="K13" s="12">
        <v>40</v>
      </c>
      <c r="L13" s="174"/>
      <c r="M13" s="174"/>
      <c r="N13" s="50">
        <f>'1. Prüfung (Shopping)'!L13</f>
        <v>0</v>
      </c>
      <c r="O13" s="51"/>
      <c r="P13" s="11"/>
      <c r="S13" s="174" t="str">
        <f t="shared" ref="S13:S62" si="0">IF(B13&lt;&gt;"",B13,"")</f>
        <v/>
      </c>
      <c r="T13" s="12">
        <f>IF(J13&gt;K13,K13,J13)</f>
        <v>40</v>
      </c>
      <c r="U13" s="174"/>
      <c r="V13" s="174"/>
    </row>
    <row r="14" spans="2:22" ht="132" x14ac:dyDescent="0.25">
      <c r="B14" s="173"/>
      <c r="C14" s="6" t="s">
        <v>14</v>
      </c>
      <c r="D14" s="28" t="s">
        <v>19</v>
      </c>
      <c r="E14" s="193"/>
      <c r="F14" s="48">
        <f>Shopping!F14</f>
        <v>0</v>
      </c>
      <c r="G14" s="193"/>
      <c r="H14" s="48">
        <f>'1. Prüfung (Shopping)'!H14</f>
        <v>10</v>
      </c>
      <c r="I14" s="193"/>
      <c r="J14" s="13">
        <v>10</v>
      </c>
      <c r="K14" s="12">
        <v>10</v>
      </c>
      <c r="L14" s="174"/>
      <c r="M14" s="174"/>
      <c r="N14" s="50">
        <f>'1. Prüfung (Shopping)'!L14</f>
        <v>0</v>
      </c>
      <c r="O14" s="51"/>
      <c r="P14" s="11"/>
      <c r="S14" s="174" t="str">
        <f t="shared" si="0"/>
        <v/>
      </c>
      <c r="T14" s="12">
        <f t="shared" ref="T14:T70" si="1">IF(J14&gt;K14,K14,J14)</f>
        <v>10</v>
      </c>
      <c r="U14" s="174"/>
      <c r="V14" s="174"/>
    </row>
    <row r="15" spans="2:22" ht="132" x14ac:dyDescent="0.25">
      <c r="B15" s="173"/>
      <c r="C15" s="6" t="s">
        <v>15</v>
      </c>
      <c r="D15" s="28" t="s">
        <v>16</v>
      </c>
      <c r="E15" s="193"/>
      <c r="F15" s="48">
        <f>Shopping!F15</f>
        <v>0</v>
      </c>
      <c r="G15" s="193"/>
      <c r="H15" s="48">
        <f>'1. Prüfung (Shopping)'!H15</f>
        <v>40</v>
      </c>
      <c r="I15" s="193"/>
      <c r="J15" s="13">
        <v>40</v>
      </c>
      <c r="K15" s="12">
        <v>40</v>
      </c>
      <c r="L15" s="174"/>
      <c r="M15" s="174"/>
      <c r="N15" s="50">
        <f>'1. Prüfung (Shopping)'!L15</f>
        <v>0</v>
      </c>
      <c r="O15" s="51"/>
      <c r="P15" s="11"/>
      <c r="S15" s="174" t="str">
        <f t="shared" si="0"/>
        <v/>
      </c>
      <c r="T15" s="12">
        <f t="shared" si="1"/>
        <v>40</v>
      </c>
      <c r="U15" s="174"/>
      <c r="V15" s="174"/>
    </row>
    <row r="16" spans="2:22" ht="131.25" customHeight="1" x14ac:dyDescent="0.25">
      <c r="B16" s="173"/>
      <c r="C16" s="6" t="s">
        <v>17</v>
      </c>
      <c r="D16" s="28" t="s">
        <v>18</v>
      </c>
      <c r="E16" s="193"/>
      <c r="F16" s="48">
        <f>Shopping!F16</f>
        <v>0</v>
      </c>
      <c r="G16" s="193"/>
      <c r="H16" s="48">
        <f>'1. Prüfung (Shopping)'!H16</f>
        <v>10</v>
      </c>
      <c r="I16" s="193"/>
      <c r="J16" s="13">
        <v>10</v>
      </c>
      <c r="K16" s="12">
        <v>10</v>
      </c>
      <c r="L16" s="174"/>
      <c r="M16" s="174"/>
      <c r="N16" s="50">
        <f>'1. Prüfung (Shopping)'!L16</f>
        <v>0</v>
      </c>
      <c r="O16" s="51"/>
      <c r="P16" s="11"/>
      <c r="S16" s="174" t="str">
        <f t="shared" si="0"/>
        <v/>
      </c>
      <c r="T16" s="12">
        <f t="shared" si="1"/>
        <v>10</v>
      </c>
      <c r="U16" s="174"/>
      <c r="V16" s="174"/>
    </row>
    <row r="17" spans="2:22" ht="132" x14ac:dyDescent="0.25">
      <c r="B17" s="173"/>
      <c r="C17" s="6" t="s">
        <v>22</v>
      </c>
      <c r="D17" s="28" t="s">
        <v>21</v>
      </c>
      <c r="E17" s="193"/>
      <c r="F17" s="48">
        <f>Shopping!F17</f>
        <v>0</v>
      </c>
      <c r="G17" s="193"/>
      <c r="H17" s="48">
        <f>'1. Prüfung (Shopping)'!H17</f>
        <v>12</v>
      </c>
      <c r="I17" s="193"/>
      <c r="J17" s="13">
        <v>12</v>
      </c>
      <c r="K17" s="12">
        <v>12</v>
      </c>
      <c r="L17" s="174"/>
      <c r="M17" s="174"/>
      <c r="N17" s="50">
        <f>'1. Prüfung (Shopping)'!L17</f>
        <v>0</v>
      </c>
      <c r="O17" s="51"/>
      <c r="P17" s="11"/>
      <c r="S17" s="174" t="str">
        <f t="shared" si="0"/>
        <v/>
      </c>
      <c r="T17" s="12">
        <f t="shared" si="1"/>
        <v>12</v>
      </c>
      <c r="U17" s="174"/>
      <c r="V17" s="174"/>
    </row>
    <row r="18" spans="2:22" ht="26.1" customHeight="1" x14ac:dyDescent="0.25">
      <c r="B18" s="29" t="s">
        <v>23</v>
      </c>
      <c r="C18" s="172" t="s">
        <v>24</v>
      </c>
      <c r="D18" s="172"/>
      <c r="E18" s="47">
        <f>Shopping!E18</f>
        <v>0</v>
      </c>
      <c r="F18" s="23"/>
      <c r="G18" s="47">
        <f>'1. Prüfung (Shopping)'!G18</f>
        <v>100</v>
      </c>
      <c r="H18" s="23"/>
      <c r="I18" s="49">
        <f>U18</f>
        <v>100</v>
      </c>
      <c r="J18" s="23"/>
      <c r="K18" s="12">
        <v>100</v>
      </c>
      <c r="L18" s="12">
        <v>8</v>
      </c>
      <c r="M18" s="21">
        <f>U18/K18</f>
        <v>1</v>
      </c>
      <c r="N18" s="50">
        <f>'1. Prüfung (Shopping)'!L18</f>
        <v>0</v>
      </c>
      <c r="O18" s="50"/>
      <c r="P18" s="11"/>
      <c r="S18" s="12" t="str">
        <f t="shared" si="0"/>
        <v>ENV1.2</v>
      </c>
      <c r="T18" s="23"/>
      <c r="U18" s="12">
        <f>IF(SUM(T19:T21)&gt;K18,K18,SUM(T19:T21))</f>
        <v>100</v>
      </c>
      <c r="V18" s="23"/>
    </row>
    <row r="19" spans="2:22" ht="156.75" customHeight="1" x14ac:dyDescent="0.25">
      <c r="B19" s="173"/>
      <c r="C19" s="2" t="s">
        <v>13</v>
      </c>
      <c r="D19" s="28" t="s">
        <v>299</v>
      </c>
      <c r="E19" s="193"/>
      <c r="F19" s="48">
        <f>Shopping!F19</f>
        <v>0</v>
      </c>
      <c r="G19" s="193"/>
      <c r="H19" s="48">
        <f>'1. Prüfung (Shopping)'!H19</f>
        <v>60</v>
      </c>
      <c r="I19" s="193"/>
      <c r="J19" s="13">
        <v>60</v>
      </c>
      <c r="K19" s="12">
        <v>60</v>
      </c>
      <c r="L19" s="174"/>
      <c r="M19" s="174"/>
      <c r="N19" s="50">
        <f>'1. Prüfung (Shopping)'!L19</f>
        <v>0</v>
      </c>
      <c r="O19" s="51"/>
      <c r="P19" s="11"/>
      <c r="S19" s="174" t="str">
        <f t="shared" si="0"/>
        <v/>
      </c>
      <c r="T19" s="12">
        <f t="shared" si="1"/>
        <v>60</v>
      </c>
      <c r="U19" s="174"/>
      <c r="V19" s="174"/>
    </row>
    <row r="20" spans="2:22" ht="79.2" x14ac:dyDescent="0.25">
      <c r="B20" s="173"/>
      <c r="C20" s="2" t="s">
        <v>14</v>
      </c>
      <c r="D20" s="22" t="s">
        <v>26</v>
      </c>
      <c r="E20" s="193"/>
      <c r="F20" s="48">
        <f>Shopping!F20</f>
        <v>0</v>
      </c>
      <c r="G20" s="193"/>
      <c r="H20" s="48">
        <f>'1. Prüfung (Shopping)'!H20</f>
        <v>10</v>
      </c>
      <c r="I20" s="193"/>
      <c r="J20" s="13">
        <v>10</v>
      </c>
      <c r="K20" s="12">
        <v>10</v>
      </c>
      <c r="L20" s="174"/>
      <c r="M20" s="174"/>
      <c r="N20" s="50">
        <f>'1. Prüfung (Shopping)'!L20</f>
        <v>0</v>
      </c>
      <c r="O20" s="51"/>
      <c r="P20" s="11"/>
      <c r="S20" s="174" t="str">
        <f t="shared" si="0"/>
        <v/>
      </c>
      <c r="T20" s="12">
        <f>IF(OR(J20="x",J20="X"),0,IF(J20&gt;K20,K20,J20))</f>
        <v>10</v>
      </c>
      <c r="U20" s="174"/>
      <c r="V20" s="174"/>
    </row>
    <row r="21" spans="2:22" ht="158.4" x14ac:dyDescent="0.25">
      <c r="B21" s="173"/>
      <c r="C21" s="2" t="s">
        <v>15</v>
      </c>
      <c r="D21" s="22" t="s">
        <v>27</v>
      </c>
      <c r="E21" s="193"/>
      <c r="F21" s="48">
        <f>Shopping!F21</f>
        <v>0</v>
      </c>
      <c r="G21" s="193"/>
      <c r="H21" s="48">
        <f>'1. Prüfung (Shopping)'!H21</f>
        <v>40</v>
      </c>
      <c r="I21" s="193"/>
      <c r="J21" s="13">
        <v>40</v>
      </c>
      <c r="K21" s="12">
        <v>40</v>
      </c>
      <c r="L21" s="174"/>
      <c r="M21" s="174"/>
      <c r="N21" s="50">
        <f>'1. Prüfung (Shopping)'!L21</f>
        <v>0</v>
      </c>
      <c r="O21" s="51"/>
      <c r="P21" s="11"/>
      <c r="S21" s="174" t="str">
        <f t="shared" si="0"/>
        <v/>
      </c>
      <c r="T21" s="12">
        <f t="shared" si="1"/>
        <v>40</v>
      </c>
      <c r="U21" s="174"/>
      <c r="V21" s="174"/>
    </row>
    <row r="22" spans="2:22" ht="26.1" customHeight="1" x14ac:dyDescent="0.25">
      <c r="B22" s="29" t="s">
        <v>28</v>
      </c>
      <c r="C22" s="175" t="s">
        <v>230</v>
      </c>
      <c r="D22" s="175"/>
      <c r="E22" s="47">
        <f>Shopping!E22</f>
        <v>0</v>
      </c>
      <c r="F22" s="23"/>
      <c r="G22" s="47">
        <f>'1. Prüfung (Shopping)'!G22</f>
        <v>100</v>
      </c>
      <c r="H22" s="23"/>
      <c r="I22" s="49">
        <f>U22</f>
        <v>100</v>
      </c>
      <c r="J22" s="23"/>
      <c r="K22" s="12">
        <v>100</v>
      </c>
      <c r="L22" s="12">
        <v>4</v>
      </c>
      <c r="M22" s="21">
        <f>U22/K22</f>
        <v>1</v>
      </c>
      <c r="N22" s="50">
        <f>'1. Prüfung (Shopping)'!L22</f>
        <v>0</v>
      </c>
      <c r="O22" s="50"/>
      <c r="P22" s="11"/>
      <c r="S22" s="12" t="str">
        <f t="shared" si="0"/>
        <v>ENV1.3</v>
      </c>
      <c r="T22" s="23"/>
      <c r="U22" s="12">
        <f>IF(SUM(T23:T24)&gt;K22,K22,SUM(T23:T24))</f>
        <v>100</v>
      </c>
      <c r="V22" s="23"/>
    </row>
    <row r="23" spans="2:22" ht="132" customHeight="1" x14ac:dyDescent="0.25">
      <c r="B23" s="179"/>
      <c r="C23" s="17" t="s">
        <v>233</v>
      </c>
      <c r="D23" s="18" t="s">
        <v>232</v>
      </c>
      <c r="E23" s="179"/>
      <c r="F23" s="48">
        <f>Shopping!F23</f>
        <v>0</v>
      </c>
      <c r="G23" s="179"/>
      <c r="H23" s="48">
        <f>'1. Prüfung (Shopping)'!H23</f>
        <v>100</v>
      </c>
      <c r="I23" s="179"/>
      <c r="J23" s="13">
        <v>100</v>
      </c>
      <c r="K23" s="12">
        <v>100</v>
      </c>
      <c r="L23" s="179"/>
      <c r="M23" s="179"/>
      <c r="N23" s="50">
        <f>'1. Prüfung (Shopping)'!L23</f>
        <v>0</v>
      </c>
      <c r="O23" s="52"/>
      <c r="P23" s="11"/>
      <c r="S23" s="179"/>
      <c r="T23" s="12">
        <f t="shared" si="1"/>
        <v>100</v>
      </c>
      <c r="U23" s="179"/>
      <c r="V23" s="179"/>
    </row>
    <row r="24" spans="2:22" ht="159" customHeight="1" x14ac:dyDescent="0.25">
      <c r="B24" s="180"/>
      <c r="C24" s="17" t="s">
        <v>231</v>
      </c>
      <c r="D24" s="18" t="s">
        <v>234</v>
      </c>
      <c r="E24" s="180"/>
      <c r="F24" s="48">
        <f>Shopping!F24</f>
        <v>0</v>
      </c>
      <c r="G24" s="180"/>
      <c r="H24" s="48">
        <f>'1. Prüfung (Shopping)'!H24</f>
        <v>10</v>
      </c>
      <c r="I24" s="180"/>
      <c r="J24" s="13">
        <v>10</v>
      </c>
      <c r="K24" s="12">
        <v>10</v>
      </c>
      <c r="L24" s="180"/>
      <c r="M24" s="180"/>
      <c r="N24" s="50">
        <f>'1. Prüfung (Shopping)'!L24</f>
        <v>0</v>
      </c>
      <c r="O24" s="53"/>
      <c r="P24" s="11"/>
      <c r="S24" s="180"/>
      <c r="T24" s="12">
        <f t="shared" si="1"/>
        <v>10</v>
      </c>
      <c r="U24" s="180"/>
      <c r="V24" s="180"/>
    </row>
    <row r="25" spans="2:22" ht="26.1" customHeight="1" x14ac:dyDescent="0.25">
      <c r="B25" s="29" t="s">
        <v>37</v>
      </c>
      <c r="C25" s="178" t="s">
        <v>38</v>
      </c>
      <c r="D25" s="178"/>
      <c r="E25" s="47">
        <f>Shopping!E25</f>
        <v>0</v>
      </c>
      <c r="F25" s="23"/>
      <c r="G25" s="47">
        <f>'1. Prüfung (Shopping)'!G25</f>
        <v>115</v>
      </c>
      <c r="H25" s="23"/>
      <c r="I25" s="49">
        <f>U25+V25</f>
        <v>115</v>
      </c>
      <c r="J25" s="23"/>
      <c r="K25" s="12">
        <v>115</v>
      </c>
      <c r="L25" s="12">
        <v>6</v>
      </c>
      <c r="M25" s="21">
        <f>(U25/100)+(V25/100)</f>
        <v>1.1499999999999999</v>
      </c>
      <c r="N25" s="50">
        <f>'1. Prüfung (Shopping)'!L25</f>
        <v>0</v>
      </c>
      <c r="O25" s="50"/>
      <c r="P25" s="11"/>
      <c r="S25" s="12" t="str">
        <f t="shared" si="0"/>
        <v>ENV1.8</v>
      </c>
      <c r="T25" s="23"/>
      <c r="U25" s="12">
        <f>IF(SUM(T26:T30)&gt;100,100,SUM(T26:T30))</f>
        <v>100</v>
      </c>
      <c r="V25" s="12">
        <f>SUM(T31:T33)</f>
        <v>15</v>
      </c>
    </row>
    <row r="26" spans="2:22" ht="66" x14ac:dyDescent="0.25">
      <c r="B26" s="173"/>
      <c r="C26" s="2" t="s">
        <v>13</v>
      </c>
      <c r="D26" s="28" t="s">
        <v>39</v>
      </c>
      <c r="E26" s="193"/>
      <c r="F26" s="48">
        <f>Shopping!F26</f>
        <v>0</v>
      </c>
      <c r="G26" s="193"/>
      <c r="H26" s="48">
        <f>'1. Prüfung (Shopping)'!H26</f>
        <v>15</v>
      </c>
      <c r="I26" s="193"/>
      <c r="J26" s="13">
        <v>15</v>
      </c>
      <c r="K26" s="12">
        <v>15</v>
      </c>
      <c r="L26" s="174"/>
      <c r="M26" s="174"/>
      <c r="N26" s="50">
        <f>'1. Prüfung (Shopping)'!L26</f>
        <v>0</v>
      </c>
      <c r="O26" s="51"/>
      <c r="P26" s="11"/>
      <c r="S26" s="174" t="str">
        <f t="shared" si="0"/>
        <v/>
      </c>
      <c r="T26" s="12">
        <f t="shared" si="1"/>
        <v>15</v>
      </c>
      <c r="U26" s="174"/>
      <c r="V26" s="174"/>
    </row>
    <row r="27" spans="2:22" ht="105.6" x14ac:dyDescent="0.25">
      <c r="B27" s="173"/>
      <c r="C27" s="2" t="s">
        <v>14</v>
      </c>
      <c r="D27" s="28" t="s">
        <v>40</v>
      </c>
      <c r="E27" s="193"/>
      <c r="F27" s="48">
        <f>Shopping!F27</f>
        <v>0</v>
      </c>
      <c r="G27" s="193"/>
      <c r="H27" s="48">
        <f>'1. Prüfung (Shopping)'!H27</f>
        <v>15</v>
      </c>
      <c r="I27" s="193"/>
      <c r="J27" s="13">
        <v>15</v>
      </c>
      <c r="K27" s="12">
        <v>15</v>
      </c>
      <c r="L27" s="174"/>
      <c r="M27" s="174"/>
      <c r="N27" s="50">
        <f>'1. Prüfung (Shopping)'!L27</f>
        <v>0</v>
      </c>
      <c r="O27" s="51"/>
      <c r="P27" s="11"/>
      <c r="S27" s="174" t="str">
        <f t="shared" si="0"/>
        <v/>
      </c>
      <c r="T27" s="12">
        <f t="shared" si="1"/>
        <v>15</v>
      </c>
      <c r="U27" s="174"/>
      <c r="V27" s="174"/>
    </row>
    <row r="28" spans="2:22" ht="237.6" x14ac:dyDescent="0.25">
      <c r="B28" s="173"/>
      <c r="C28" s="3" t="s">
        <v>120</v>
      </c>
      <c r="D28" s="28" t="s">
        <v>119</v>
      </c>
      <c r="E28" s="193"/>
      <c r="F28" s="48">
        <f>Shopping!F28</f>
        <v>0</v>
      </c>
      <c r="G28" s="193"/>
      <c r="H28" s="48">
        <f>'1. Prüfung (Shopping)'!H28</f>
        <v>50</v>
      </c>
      <c r="I28" s="193"/>
      <c r="J28" s="13">
        <v>50</v>
      </c>
      <c r="K28" s="12">
        <v>50</v>
      </c>
      <c r="L28" s="174"/>
      <c r="M28" s="174"/>
      <c r="N28" s="50">
        <f>'1. Prüfung (Shopping)'!L28</f>
        <v>0</v>
      </c>
      <c r="O28" s="51"/>
      <c r="P28" s="11"/>
      <c r="S28" s="174" t="str">
        <f t="shared" si="0"/>
        <v/>
      </c>
      <c r="T28" s="12">
        <f t="shared" si="1"/>
        <v>50</v>
      </c>
      <c r="U28" s="174"/>
      <c r="V28" s="174"/>
    </row>
    <row r="29" spans="2:22" ht="66" x14ac:dyDescent="0.25">
      <c r="B29" s="173"/>
      <c r="C29" s="2" t="s">
        <v>15</v>
      </c>
      <c r="D29" s="28" t="s">
        <v>42</v>
      </c>
      <c r="E29" s="193"/>
      <c r="F29" s="48">
        <f>Shopping!F29</f>
        <v>0</v>
      </c>
      <c r="G29" s="193"/>
      <c r="H29" s="48">
        <f>'1. Prüfung (Shopping)'!H29</f>
        <v>20</v>
      </c>
      <c r="I29" s="193"/>
      <c r="J29" s="13">
        <v>20</v>
      </c>
      <c r="K29" s="12">
        <v>20</v>
      </c>
      <c r="L29" s="174"/>
      <c r="M29" s="174"/>
      <c r="N29" s="50">
        <f>'1. Prüfung (Shopping)'!L29</f>
        <v>0</v>
      </c>
      <c r="O29" s="51"/>
      <c r="P29" s="11"/>
      <c r="S29" s="174" t="str">
        <f t="shared" si="0"/>
        <v/>
      </c>
      <c r="T29" s="12">
        <f t="shared" si="1"/>
        <v>20</v>
      </c>
      <c r="U29" s="174"/>
      <c r="V29" s="174"/>
    </row>
    <row r="30" spans="2:22" ht="144.75" customHeight="1" x14ac:dyDescent="0.25">
      <c r="B30" s="173"/>
      <c r="C30" s="2" t="s">
        <v>17</v>
      </c>
      <c r="D30" s="28" t="s">
        <v>43</v>
      </c>
      <c r="E30" s="193"/>
      <c r="F30" s="48">
        <f>Shopping!F30</f>
        <v>0</v>
      </c>
      <c r="G30" s="193"/>
      <c r="H30" s="48">
        <f>'1. Prüfung (Shopping)'!H30</f>
        <v>5</v>
      </c>
      <c r="I30" s="193"/>
      <c r="J30" s="13">
        <v>5</v>
      </c>
      <c r="K30" s="12">
        <v>5</v>
      </c>
      <c r="L30" s="174"/>
      <c r="M30" s="174"/>
      <c r="N30" s="50">
        <f>'1. Prüfung (Shopping)'!L30</f>
        <v>0</v>
      </c>
      <c r="O30" s="51"/>
      <c r="P30" s="11"/>
      <c r="S30" s="174" t="str">
        <f t="shared" si="0"/>
        <v/>
      </c>
      <c r="T30" s="12">
        <f>IF(OR(J30="x",J30="X"),0,IF(J30&gt;K30,K30,J30))</f>
        <v>5</v>
      </c>
      <c r="U30" s="174"/>
      <c r="V30" s="174"/>
    </row>
    <row r="31" spans="2:22" ht="52.8" x14ac:dyDescent="0.25">
      <c r="B31" s="173"/>
      <c r="C31" s="4" t="s">
        <v>35</v>
      </c>
      <c r="D31" s="28" t="s">
        <v>44</v>
      </c>
      <c r="E31" s="193"/>
      <c r="F31" s="48">
        <f>Shopping!F31</f>
        <v>0</v>
      </c>
      <c r="G31" s="193"/>
      <c r="H31" s="48">
        <f>'1. Prüfung (Shopping)'!H31</f>
        <v>5</v>
      </c>
      <c r="I31" s="193"/>
      <c r="J31" s="13">
        <v>5</v>
      </c>
      <c r="K31" s="12">
        <v>5</v>
      </c>
      <c r="L31" s="174"/>
      <c r="M31" s="174"/>
      <c r="N31" s="50">
        <f>'1. Prüfung (Shopping)'!L31</f>
        <v>0</v>
      </c>
      <c r="O31" s="51"/>
      <c r="P31" s="11"/>
      <c r="S31" s="174" t="str">
        <f t="shared" si="0"/>
        <v/>
      </c>
      <c r="T31" s="12">
        <f t="shared" si="1"/>
        <v>5</v>
      </c>
      <c r="U31" s="174"/>
      <c r="V31" s="174"/>
    </row>
    <row r="32" spans="2:22" ht="52.8" x14ac:dyDescent="0.25">
      <c r="B32" s="173"/>
      <c r="C32" s="2" t="s">
        <v>36</v>
      </c>
      <c r="D32" s="28" t="s">
        <v>46</v>
      </c>
      <c r="E32" s="193"/>
      <c r="F32" s="48">
        <f>Shopping!F32</f>
        <v>0</v>
      </c>
      <c r="G32" s="193"/>
      <c r="H32" s="48">
        <f>'1. Prüfung (Shopping)'!H32</f>
        <v>5</v>
      </c>
      <c r="I32" s="193"/>
      <c r="J32" s="13">
        <v>5</v>
      </c>
      <c r="K32" s="12">
        <v>5</v>
      </c>
      <c r="L32" s="174"/>
      <c r="M32" s="174"/>
      <c r="N32" s="50">
        <f>'1. Prüfung (Shopping)'!L32</f>
        <v>0</v>
      </c>
      <c r="O32" s="51"/>
      <c r="P32" s="11"/>
      <c r="S32" s="174" t="str">
        <f t="shared" si="0"/>
        <v/>
      </c>
      <c r="T32" s="12">
        <f t="shared" si="1"/>
        <v>5</v>
      </c>
      <c r="U32" s="174"/>
      <c r="V32" s="174"/>
    </row>
    <row r="33" spans="2:22" ht="39.6" x14ac:dyDescent="0.25">
      <c r="B33" s="173"/>
      <c r="C33" s="2" t="s">
        <v>45</v>
      </c>
      <c r="D33" s="28" t="s">
        <v>47</v>
      </c>
      <c r="E33" s="193"/>
      <c r="F33" s="48">
        <f>Shopping!F33</f>
        <v>0</v>
      </c>
      <c r="G33" s="193"/>
      <c r="H33" s="48">
        <f>'1. Prüfung (Shopping)'!H33</f>
        <v>5</v>
      </c>
      <c r="I33" s="193"/>
      <c r="J33" s="13">
        <v>5</v>
      </c>
      <c r="K33" s="12">
        <v>5</v>
      </c>
      <c r="L33" s="174"/>
      <c r="M33" s="174"/>
      <c r="N33" s="50">
        <f>'1. Prüfung (Shopping)'!L33</f>
        <v>0</v>
      </c>
      <c r="O33" s="51"/>
      <c r="P33" s="11"/>
      <c r="S33" s="174" t="str">
        <f t="shared" si="0"/>
        <v/>
      </c>
      <c r="T33" s="12">
        <f t="shared" si="1"/>
        <v>5</v>
      </c>
      <c r="U33" s="174"/>
      <c r="V33" s="174"/>
    </row>
    <row r="34" spans="2:22" ht="26.1" customHeight="1" x14ac:dyDescent="0.25">
      <c r="B34" s="29" t="s">
        <v>48</v>
      </c>
      <c r="C34" s="178" t="s">
        <v>49</v>
      </c>
      <c r="D34" s="178"/>
      <c r="E34" s="47">
        <f>Shopping!E34</f>
        <v>0</v>
      </c>
      <c r="F34" s="23"/>
      <c r="G34" s="47">
        <f>'1. Prüfung (Shopping)'!G34</f>
        <v>110</v>
      </c>
      <c r="H34" s="23"/>
      <c r="I34" s="49">
        <f>U34+V34</f>
        <v>110</v>
      </c>
      <c r="J34" s="23"/>
      <c r="K34" s="12">
        <f>IF(OR(J36="x",J36="X"),100,110)</f>
        <v>110</v>
      </c>
      <c r="L34" s="12">
        <v>15</v>
      </c>
      <c r="M34" s="21">
        <f>(U34/(K34-10))+(V34/100)</f>
        <v>1.1000000000000001</v>
      </c>
      <c r="N34" s="50">
        <f>'1. Prüfung (Shopping)'!L34</f>
        <v>0</v>
      </c>
      <c r="O34" s="50"/>
      <c r="P34" s="11"/>
      <c r="S34" s="12" t="str">
        <f t="shared" si="0"/>
        <v>ECO1.1</v>
      </c>
      <c r="T34" s="23"/>
      <c r="U34" s="12">
        <f>SUM(T35:T37)</f>
        <v>100</v>
      </c>
      <c r="V34" s="12">
        <f>T38</f>
        <v>10</v>
      </c>
    </row>
    <row r="35" spans="2:22" ht="300" customHeight="1" x14ac:dyDescent="0.25">
      <c r="B35" s="173"/>
      <c r="C35" s="2" t="s">
        <v>13</v>
      </c>
      <c r="D35" s="28" t="s">
        <v>235</v>
      </c>
      <c r="E35" s="193"/>
      <c r="F35" s="48">
        <f>Shopping!F35</f>
        <v>0</v>
      </c>
      <c r="G35" s="193"/>
      <c r="H35" s="48">
        <f>'1. Prüfung (Shopping)'!H35</f>
        <v>77</v>
      </c>
      <c r="I35" s="193"/>
      <c r="J35" s="13">
        <v>77</v>
      </c>
      <c r="K35" s="12">
        <v>77</v>
      </c>
      <c r="L35" s="174"/>
      <c r="M35" s="174"/>
      <c r="N35" s="50">
        <f>'1. Prüfung (Shopping)'!L35</f>
        <v>0</v>
      </c>
      <c r="O35" s="51"/>
      <c r="P35" s="11"/>
      <c r="S35" s="174" t="str">
        <f t="shared" si="0"/>
        <v/>
      </c>
      <c r="T35" s="12">
        <f t="shared" si="1"/>
        <v>77</v>
      </c>
      <c r="U35" s="174"/>
      <c r="V35" s="174"/>
    </row>
    <row r="36" spans="2:22" ht="79.2" x14ac:dyDescent="0.25">
      <c r="B36" s="173"/>
      <c r="C36" s="2" t="s">
        <v>14</v>
      </c>
      <c r="D36" s="28" t="s">
        <v>237</v>
      </c>
      <c r="E36" s="193"/>
      <c r="F36" s="48">
        <f>Shopping!F36</f>
        <v>0</v>
      </c>
      <c r="G36" s="193"/>
      <c r="H36" s="48">
        <f>'1. Prüfung (Shopping)'!H36</f>
        <v>10</v>
      </c>
      <c r="I36" s="193"/>
      <c r="J36" s="13">
        <v>10</v>
      </c>
      <c r="K36" s="12">
        <v>10</v>
      </c>
      <c r="L36" s="174"/>
      <c r="M36" s="174"/>
      <c r="N36" s="50">
        <f>'1. Prüfung (Shopping)'!L36</f>
        <v>0</v>
      </c>
      <c r="O36" s="51"/>
      <c r="P36" s="11"/>
      <c r="S36" s="174"/>
      <c r="T36" s="12">
        <f>IF(OR(J36="x",J36="X"),0,IF(J36&gt;K36,K36,J36))</f>
        <v>10</v>
      </c>
      <c r="U36" s="174"/>
      <c r="V36" s="174"/>
    </row>
    <row r="37" spans="2:22" ht="237.6" x14ac:dyDescent="0.25">
      <c r="B37" s="173"/>
      <c r="C37" s="2" t="s">
        <v>15</v>
      </c>
      <c r="D37" s="28" t="s">
        <v>236</v>
      </c>
      <c r="E37" s="193"/>
      <c r="F37" s="48">
        <f>Shopping!F37</f>
        <v>0</v>
      </c>
      <c r="G37" s="193"/>
      <c r="H37" s="48">
        <f>'1. Prüfung (Shopping)'!H37</f>
        <v>13</v>
      </c>
      <c r="I37" s="193"/>
      <c r="J37" s="13">
        <v>13</v>
      </c>
      <c r="K37" s="12">
        <v>13</v>
      </c>
      <c r="L37" s="174"/>
      <c r="M37" s="174"/>
      <c r="N37" s="50">
        <f>'1. Prüfung (Shopping)'!L37</f>
        <v>0</v>
      </c>
      <c r="O37" s="51"/>
      <c r="P37" s="11"/>
      <c r="S37" s="174" t="str">
        <f t="shared" si="0"/>
        <v/>
      </c>
      <c r="T37" s="12">
        <f t="shared" si="1"/>
        <v>13</v>
      </c>
      <c r="U37" s="174"/>
      <c r="V37" s="174"/>
    </row>
    <row r="38" spans="2:22" ht="118.8" x14ac:dyDescent="0.25">
      <c r="B38" s="173"/>
      <c r="C38" s="2" t="s">
        <v>35</v>
      </c>
      <c r="D38" s="28" t="s">
        <v>52</v>
      </c>
      <c r="E38" s="193"/>
      <c r="F38" s="48">
        <f>Shopping!F38</f>
        <v>0</v>
      </c>
      <c r="G38" s="193"/>
      <c r="H38" s="48">
        <f>'1. Prüfung (Shopping)'!H38</f>
        <v>10</v>
      </c>
      <c r="I38" s="193"/>
      <c r="J38" s="13">
        <v>10</v>
      </c>
      <c r="K38" s="12">
        <v>10</v>
      </c>
      <c r="L38" s="174"/>
      <c r="M38" s="174"/>
      <c r="N38" s="50">
        <f>'1. Prüfung (Shopping)'!L38</f>
        <v>0</v>
      </c>
      <c r="O38" s="51"/>
      <c r="P38" s="11"/>
      <c r="S38" s="174" t="str">
        <f t="shared" si="0"/>
        <v/>
      </c>
      <c r="T38" s="12">
        <f t="shared" si="1"/>
        <v>10</v>
      </c>
      <c r="U38" s="174"/>
      <c r="V38" s="174"/>
    </row>
    <row r="39" spans="2:22" ht="26.1" customHeight="1" x14ac:dyDescent="0.25">
      <c r="B39" s="29" t="s">
        <v>62</v>
      </c>
      <c r="C39" s="181" t="s">
        <v>63</v>
      </c>
      <c r="D39" s="181"/>
      <c r="E39" s="47">
        <f>Shopping!E39</f>
        <v>0</v>
      </c>
      <c r="F39" s="23"/>
      <c r="G39" s="47">
        <f>'1. Prüfung (Shopping)'!G39</f>
        <v>100</v>
      </c>
      <c r="H39" s="23"/>
      <c r="I39" s="49">
        <f>U39</f>
        <v>100</v>
      </c>
      <c r="J39" s="23"/>
      <c r="K39" s="12">
        <v>100</v>
      </c>
      <c r="L39" s="12">
        <v>2</v>
      </c>
      <c r="M39" s="21">
        <f>U39/K39</f>
        <v>1</v>
      </c>
      <c r="N39" s="50">
        <f>'1. Prüfung (Shopping)'!L39</f>
        <v>0</v>
      </c>
      <c r="O39" s="50"/>
      <c r="P39" s="11"/>
      <c r="S39" s="12" t="str">
        <f t="shared" si="0"/>
        <v>SOC1.1</v>
      </c>
      <c r="T39" s="23"/>
      <c r="U39" s="12">
        <f>IF(T40&gt;0,T40,SUM(IF(T41+T42+T43&gt;25,25,T41+T42+T43),IF(T44+T45&gt;15,15,T44+T45),IF(T46+T47&gt;15,15,T46+T47),IF(T48+T49&gt;15,15,T48+T49),IF(T50+T51&gt;15,15,T50+T51)))</f>
        <v>100</v>
      </c>
      <c r="V39" s="23"/>
    </row>
    <row r="40" spans="2:22" ht="132" x14ac:dyDescent="0.25">
      <c r="B40" s="173"/>
      <c r="C40" s="2" t="s">
        <v>13</v>
      </c>
      <c r="D40" s="28" t="s">
        <v>64</v>
      </c>
      <c r="E40" s="193"/>
      <c r="F40" s="48">
        <f>Shopping!F40</f>
        <v>0</v>
      </c>
      <c r="G40" s="193"/>
      <c r="H40" s="48">
        <f>'1. Prüfung (Shopping)'!H40</f>
        <v>100</v>
      </c>
      <c r="I40" s="193"/>
      <c r="J40" s="13">
        <v>100</v>
      </c>
      <c r="K40" s="12">
        <v>100</v>
      </c>
      <c r="L40" s="174"/>
      <c r="M40" s="174"/>
      <c r="N40" s="50">
        <f>'1. Prüfung (Shopping)'!L40</f>
        <v>0</v>
      </c>
      <c r="O40" s="51"/>
      <c r="P40" s="11"/>
      <c r="S40" s="174" t="str">
        <f t="shared" si="0"/>
        <v/>
      </c>
      <c r="T40" s="12">
        <f t="shared" si="1"/>
        <v>100</v>
      </c>
      <c r="U40" s="174"/>
      <c r="V40" s="174"/>
    </row>
    <row r="41" spans="2:22" ht="118.8" x14ac:dyDescent="0.25">
      <c r="B41" s="173"/>
      <c r="C41" s="2" t="s">
        <v>31</v>
      </c>
      <c r="D41" s="28" t="s">
        <v>65</v>
      </c>
      <c r="E41" s="193"/>
      <c r="F41" s="48">
        <f>Shopping!F41</f>
        <v>0</v>
      </c>
      <c r="G41" s="193"/>
      <c r="H41" s="48">
        <f>'1. Prüfung (Shopping)'!H41</f>
        <v>15</v>
      </c>
      <c r="I41" s="193"/>
      <c r="J41" s="13">
        <v>15</v>
      </c>
      <c r="K41" s="12">
        <v>15</v>
      </c>
      <c r="L41" s="174"/>
      <c r="M41" s="174"/>
      <c r="N41" s="50">
        <f>'1. Prüfung (Shopping)'!L41</f>
        <v>0</v>
      </c>
      <c r="O41" s="51"/>
      <c r="P41" s="11"/>
      <c r="S41" s="174" t="str">
        <f t="shared" si="0"/>
        <v/>
      </c>
      <c r="T41" s="12">
        <f t="shared" si="1"/>
        <v>15</v>
      </c>
      <c r="U41" s="174"/>
      <c r="V41" s="174"/>
    </row>
    <row r="42" spans="2:22" ht="132" x14ac:dyDescent="0.25">
      <c r="B42" s="173"/>
      <c r="C42" s="2" t="s">
        <v>32</v>
      </c>
      <c r="D42" s="28" t="s">
        <v>66</v>
      </c>
      <c r="E42" s="193"/>
      <c r="F42" s="48">
        <f>Shopping!F42</f>
        <v>0</v>
      </c>
      <c r="G42" s="193"/>
      <c r="H42" s="48">
        <f>'1. Prüfung (Shopping)'!H42</f>
        <v>15</v>
      </c>
      <c r="I42" s="193"/>
      <c r="J42" s="13">
        <v>15</v>
      </c>
      <c r="K42" s="12">
        <v>15</v>
      </c>
      <c r="L42" s="174"/>
      <c r="M42" s="174"/>
      <c r="N42" s="50">
        <f>'1. Prüfung (Shopping)'!L42</f>
        <v>0</v>
      </c>
      <c r="O42" s="51"/>
      <c r="P42" s="11"/>
      <c r="S42" s="174" t="str">
        <f t="shared" si="0"/>
        <v/>
      </c>
      <c r="T42" s="12">
        <f t="shared" si="1"/>
        <v>15</v>
      </c>
      <c r="U42" s="174"/>
      <c r="V42" s="174"/>
    </row>
    <row r="43" spans="2:22" ht="79.2" x14ac:dyDescent="0.25">
      <c r="B43" s="173"/>
      <c r="C43" s="2" t="s">
        <v>67</v>
      </c>
      <c r="D43" s="28" t="s">
        <v>68</v>
      </c>
      <c r="E43" s="193"/>
      <c r="F43" s="48">
        <f>Shopping!F43</f>
        <v>0</v>
      </c>
      <c r="G43" s="193"/>
      <c r="H43" s="48">
        <f>'1. Prüfung (Shopping)'!H43</f>
        <v>25</v>
      </c>
      <c r="I43" s="193"/>
      <c r="J43" s="13">
        <v>25</v>
      </c>
      <c r="K43" s="12">
        <v>25</v>
      </c>
      <c r="L43" s="174"/>
      <c r="M43" s="174"/>
      <c r="N43" s="50">
        <f>'1. Prüfung (Shopping)'!L43</f>
        <v>0</v>
      </c>
      <c r="O43" s="51"/>
      <c r="P43" s="11"/>
      <c r="S43" s="174" t="str">
        <f t="shared" si="0"/>
        <v/>
      </c>
      <c r="T43" s="12">
        <f t="shared" si="1"/>
        <v>25</v>
      </c>
      <c r="U43" s="174"/>
      <c r="V43" s="174"/>
    </row>
    <row r="44" spans="2:22" ht="118.8" x14ac:dyDescent="0.25">
      <c r="B44" s="173"/>
      <c r="C44" s="2" t="s">
        <v>33</v>
      </c>
      <c r="D44" s="28" t="s">
        <v>69</v>
      </c>
      <c r="E44" s="193"/>
      <c r="F44" s="48">
        <f>Shopping!F44</f>
        <v>0</v>
      </c>
      <c r="G44" s="193"/>
      <c r="H44" s="48">
        <f>'1. Prüfung (Shopping)'!H44</f>
        <v>15</v>
      </c>
      <c r="I44" s="193"/>
      <c r="J44" s="13">
        <v>15</v>
      </c>
      <c r="K44" s="12">
        <v>15</v>
      </c>
      <c r="L44" s="174"/>
      <c r="M44" s="174"/>
      <c r="N44" s="50">
        <f>'1. Prüfung (Shopping)'!L44</f>
        <v>0</v>
      </c>
      <c r="O44" s="51"/>
      <c r="P44" s="11"/>
      <c r="S44" s="174" t="str">
        <f t="shared" si="0"/>
        <v/>
      </c>
      <c r="T44" s="12">
        <f t="shared" si="1"/>
        <v>15</v>
      </c>
      <c r="U44" s="174"/>
      <c r="V44" s="174"/>
    </row>
    <row r="45" spans="2:22" ht="105.6" x14ac:dyDescent="0.25">
      <c r="B45" s="173"/>
      <c r="C45" s="2" t="s">
        <v>34</v>
      </c>
      <c r="D45" s="28" t="s">
        <v>70</v>
      </c>
      <c r="E45" s="193"/>
      <c r="F45" s="48">
        <f>Shopping!F45</f>
        <v>0</v>
      </c>
      <c r="G45" s="193"/>
      <c r="H45" s="48">
        <f>'1. Prüfung (Shopping)'!H45</f>
        <v>15</v>
      </c>
      <c r="I45" s="193"/>
      <c r="J45" s="13">
        <v>15</v>
      </c>
      <c r="K45" s="12">
        <v>15</v>
      </c>
      <c r="L45" s="174"/>
      <c r="M45" s="174"/>
      <c r="N45" s="50">
        <f>'1. Prüfung (Shopping)'!L45</f>
        <v>0</v>
      </c>
      <c r="O45" s="51"/>
      <c r="P45" s="11"/>
      <c r="S45" s="174" t="str">
        <f t="shared" si="0"/>
        <v/>
      </c>
      <c r="T45" s="12">
        <f t="shared" si="1"/>
        <v>15</v>
      </c>
      <c r="U45" s="174"/>
      <c r="V45" s="174"/>
    </row>
    <row r="46" spans="2:22" ht="105.6" x14ac:dyDescent="0.25">
      <c r="B46" s="173"/>
      <c r="C46" s="2" t="s">
        <v>72</v>
      </c>
      <c r="D46" s="28" t="s">
        <v>71</v>
      </c>
      <c r="E46" s="193"/>
      <c r="F46" s="48">
        <f>Shopping!F46</f>
        <v>0</v>
      </c>
      <c r="G46" s="193"/>
      <c r="H46" s="48">
        <f>'1. Prüfung (Shopping)'!H46</f>
        <v>15</v>
      </c>
      <c r="I46" s="193"/>
      <c r="J46" s="13">
        <v>15</v>
      </c>
      <c r="K46" s="12">
        <v>15</v>
      </c>
      <c r="L46" s="174"/>
      <c r="M46" s="174"/>
      <c r="N46" s="50">
        <f>'1. Prüfung (Shopping)'!L46</f>
        <v>0</v>
      </c>
      <c r="O46" s="51"/>
      <c r="P46" s="11"/>
      <c r="S46" s="174" t="str">
        <f t="shared" si="0"/>
        <v/>
      </c>
      <c r="T46" s="12">
        <f t="shared" si="1"/>
        <v>15</v>
      </c>
      <c r="U46" s="174"/>
      <c r="V46" s="174"/>
    </row>
    <row r="47" spans="2:22" ht="132" x14ac:dyDescent="0.25">
      <c r="B47" s="173"/>
      <c r="C47" s="2" t="s">
        <v>74</v>
      </c>
      <c r="D47" s="28" t="s">
        <v>73</v>
      </c>
      <c r="E47" s="193"/>
      <c r="F47" s="48">
        <f>Shopping!F47</f>
        <v>0</v>
      </c>
      <c r="G47" s="193"/>
      <c r="H47" s="48">
        <f>'1. Prüfung (Shopping)'!H47</f>
        <v>15</v>
      </c>
      <c r="I47" s="193"/>
      <c r="J47" s="13">
        <v>15</v>
      </c>
      <c r="K47" s="12">
        <v>15</v>
      </c>
      <c r="L47" s="174"/>
      <c r="M47" s="174"/>
      <c r="N47" s="50">
        <f>'1. Prüfung (Shopping)'!L47</f>
        <v>0</v>
      </c>
      <c r="O47" s="51"/>
      <c r="P47" s="11"/>
      <c r="S47" s="174" t="str">
        <f t="shared" si="0"/>
        <v/>
      </c>
      <c r="T47" s="12">
        <f t="shared" si="1"/>
        <v>15</v>
      </c>
      <c r="U47" s="174"/>
      <c r="V47" s="174"/>
    </row>
    <row r="48" spans="2:22" ht="118.8" x14ac:dyDescent="0.25">
      <c r="B48" s="173"/>
      <c r="C48" s="2" t="s">
        <v>76</v>
      </c>
      <c r="D48" s="28" t="s">
        <v>75</v>
      </c>
      <c r="E48" s="193"/>
      <c r="F48" s="48">
        <f>Shopping!F48</f>
        <v>0</v>
      </c>
      <c r="G48" s="193"/>
      <c r="H48" s="48">
        <f>'1. Prüfung (Shopping)'!H48</f>
        <v>15</v>
      </c>
      <c r="I48" s="193"/>
      <c r="J48" s="13">
        <v>15</v>
      </c>
      <c r="K48" s="12">
        <v>15</v>
      </c>
      <c r="L48" s="174"/>
      <c r="M48" s="174"/>
      <c r="N48" s="50">
        <f>'1. Prüfung (Shopping)'!L48</f>
        <v>0</v>
      </c>
      <c r="O48" s="51"/>
      <c r="P48" s="11"/>
      <c r="S48" s="174" t="str">
        <f t="shared" si="0"/>
        <v/>
      </c>
      <c r="T48" s="12">
        <f t="shared" si="1"/>
        <v>15</v>
      </c>
      <c r="U48" s="174"/>
      <c r="V48" s="174"/>
    </row>
    <row r="49" spans="2:22" ht="105.6" x14ac:dyDescent="0.25">
      <c r="B49" s="173"/>
      <c r="C49" s="2" t="s">
        <v>77</v>
      </c>
      <c r="D49" s="28" t="s">
        <v>78</v>
      </c>
      <c r="E49" s="193"/>
      <c r="F49" s="48">
        <f>Shopping!F49</f>
        <v>0</v>
      </c>
      <c r="G49" s="193"/>
      <c r="H49" s="48">
        <f>'1. Prüfung (Shopping)'!H49</f>
        <v>15</v>
      </c>
      <c r="I49" s="193"/>
      <c r="J49" s="13">
        <v>15</v>
      </c>
      <c r="K49" s="12">
        <v>15</v>
      </c>
      <c r="L49" s="174"/>
      <c r="M49" s="174"/>
      <c r="N49" s="50">
        <f>'1. Prüfung (Shopping)'!L49</f>
        <v>0</v>
      </c>
      <c r="O49" s="51"/>
      <c r="P49" s="11"/>
      <c r="S49" s="174" t="str">
        <f t="shared" si="0"/>
        <v/>
      </c>
      <c r="T49" s="12">
        <f t="shared" si="1"/>
        <v>15</v>
      </c>
      <c r="U49" s="174"/>
      <c r="V49" s="174"/>
    </row>
    <row r="50" spans="2:22" ht="145.19999999999999" x14ac:dyDescent="0.25">
      <c r="B50" s="173"/>
      <c r="C50" s="2" t="s">
        <v>80</v>
      </c>
      <c r="D50" s="28" t="s">
        <v>79</v>
      </c>
      <c r="E50" s="193"/>
      <c r="F50" s="48">
        <f>Shopping!F50</f>
        <v>0</v>
      </c>
      <c r="G50" s="193"/>
      <c r="H50" s="48">
        <f>'1. Prüfung (Shopping)'!H50</f>
        <v>15</v>
      </c>
      <c r="I50" s="193"/>
      <c r="J50" s="13">
        <v>15</v>
      </c>
      <c r="K50" s="12">
        <v>15</v>
      </c>
      <c r="L50" s="174"/>
      <c r="M50" s="174"/>
      <c r="N50" s="50">
        <f>'1. Prüfung (Shopping)'!L50</f>
        <v>0</v>
      </c>
      <c r="O50" s="51"/>
      <c r="P50" s="11"/>
      <c r="S50" s="174" t="str">
        <f t="shared" si="0"/>
        <v/>
      </c>
      <c r="T50" s="12">
        <f t="shared" si="1"/>
        <v>15</v>
      </c>
      <c r="U50" s="174"/>
      <c r="V50" s="174"/>
    </row>
    <row r="51" spans="2:22" ht="118.8" x14ac:dyDescent="0.25">
      <c r="B51" s="173"/>
      <c r="C51" s="2" t="s">
        <v>80</v>
      </c>
      <c r="D51" s="28" t="s">
        <v>81</v>
      </c>
      <c r="E51" s="193"/>
      <c r="F51" s="48">
        <f>Shopping!F51</f>
        <v>0</v>
      </c>
      <c r="G51" s="193"/>
      <c r="H51" s="48">
        <f>'1. Prüfung (Shopping)'!H51</f>
        <v>15</v>
      </c>
      <c r="I51" s="193"/>
      <c r="J51" s="13">
        <v>15</v>
      </c>
      <c r="K51" s="12">
        <v>15</v>
      </c>
      <c r="L51" s="174"/>
      <c r="M51" s="174"/>
      <c r="N51" s="50">
        <f>'1. Prüfung (Shopping)'!L51</f>
        <v>0</v>
      </c>
      <c r="O51" s="51"/>
      <c r="P51" s="11"/>
      <c r="S51" s="174" t="str">
        <f t="shared" si="0"/>
        <v/>
      </c>
      <c r="T51" s="12">
        <f t="shared" si="1"/>
        <v>15</v>
      </c>
      <c r="U51" s="174"/>
      <c r="V51" s="174"/>
    </row>
    <row r="52" spans="2:22" ht="26.1" customHeight="1" x14ac:dyDescent="0.25">
      <c r="B52" s="29" t="s">
        <v>82</v>
      </c>
      <c r="C52" s="181" t="s">
        <v>83</v>
      </c>
      <c r="D52" s="181"/>
      <c r="E52" s="47">
        <f>Shopping!E52</f>
        <v>0</v>
      </c>
      <c r="F52" s="23"/>
      <c r="G52" s="47">
        <f>'1. Prüfung (Shopping)'!G52</f>
        <v>104</v>
      </c>
      <c r="H52" s="23"/>
      <c r="I52" s="49">
        <f>U52+V52</f>
        <v>104</v>
      </c>
      <c r="J52" s="23"/>
      <c r="K52" s="12">
        <v>104</v>
      </c>
      <c r="L52" s="12">
        <v>9</v>
      </c>
      <c r="M52" s="21">
        <f>(U52/100)+(V52/100)</f>
        <v>1.04</v>
      </c>
      <c r="N52" s="50">
        <f>'1. Prüfung (Shopping)'!L52</f>
        <v>0</v>
      </c>
      <c r="O52" s="50"/>
      <c r="P52" s="11"/>
      <c r="S52" s="12" t="str">
        <f t="shared" si="0"/>
        <v>SOC1.2</v>
      </c>
      <c r="T52" s="23"/>
      <c r="U52" s="12">
        <f>IF(SUM(IF(SUM(T53:T55)&gt;60,60,SUM(T53:T55)),SUM(T56:T59))&gt;100,100,SUM(IF(SUM(T53:T55)&gt;60,60,SUM(T53:T55)),SUM(T56:T59)))</f>
        <v>100</v>
      </c>
      <c r="V52" s="12">
        <f>SUM(T60:T61)</f>
        <v>4</v>
      </c>
    </row>
    <row r="53" spans="2:22" ht="158.4" x14ac:dyDescent="0.25">
      <c r="B53" s="173"/>
      <c r="C53" s="2" t="s">
        <v>13</v>
      </c>
      <c r="D53" s="28" t="s">
        <v>84</v>
      </c>
      <c r="E53" s="193"/>
      <c r="F53" s="48">
        <f>Shopping!F53</f>
        <v>0</v>
      </c>
      <c r="G53" s="193"/>
      <c r="H53" s="48">
        <f>'1. Prüfung (Shopping)'!H53</f>
        <v>60</v>
      </c>
      <c r="I53" s="193"/>
      <c r="J53" s="13">
        <v>60</v>
      </c>
      <c r="K53" s="12">
        <v>60</v>
      </c>
      <c r="L53" s="174"/>
      <c r="M53" s="174"/>
      <c r="N53" s="50">
        <f>'1. Prüfung (Shopping)'!L53</f>
        <v>0</v>
      </c>
      <c r="O53" s="51"/>
      <c r="P53" s="11"/>
      <c r="S53" s="174" t="str">
        <f t="shared" si="0"/>
        <v/>
      </c>
      <c r="T53" s="12">
        <f t="shared" si="1"/>
        <v>60</v>
      </c>
      <c r="U53" s="174"/>
      <c r="V53" s="174"/>
    </row>
    <row r="54" spans="2:22" ht="105.6" x14ac:dyDescent="0.25">
      <c r="B54" s="173"/>
      <c r="C54" s="2" t="s">
        <v>29</v>
      </c>
      <c r="D54" s="28" t="s">
        <v>357</v>
      </c>
      <c r="E54" s="193"/>
      <c r="F54" s="48">
        <f>Shopping!F54</f>
        <v>0</v>
      </c>
      <c r="G54" s="193"/>
      <c r="H54" s="48">
        <f>'1. Prüfung (Shopping)'!H54</f>
        <v>30</v>
      </c>
      <c r="I54" s="193"/>
      <c r="J54" s="13">
        <v>30</v>
      </c>
      <c r="K54" s="12">
        <v>30</v>
      </c>
      <c r="L54" s="174"/>
      <c r="M54" s="174"/>
      <c r="N54" s="50">
        <f>'1. Prüfung (Shopping)'!L54</f>
        <v>0</v>
      </c>
      <c r="O54" s="51"/>
      <c r="P54" s="11"/>
      <c r="S54" s="174" t="str">
        <f t="shared" si="0"/>
        <v/>
      </c>
      <c r="T54" s="12">
        <f t="shared" si="1"/>
        <v>30</v>
      </c>
      <c r="U54" s="174"/>
      <c r="V54" s="174"/>
    </row>
    <row r="55" spans="2:22" ht="66" x14ac:dyDescent="0.25">
      <c r="B55" s="173"/>
      <c r="C55" s="2" t="s">
        <v>30</v>
      </c>
      <c r="D55" s="28" t="s">
        <v>85</v>
      </c>
      <c r="E55" s="193"/>
      <c r="F55" s="48">
        <f>Shopping!F55</f>
        <v>0</v>
      </c>
      <c r="G55" s="193"/>
      <c r="H55" s="48">
        <f>'1. Prüfung (Shopping)'!H55</f>
        <v>25</v>
      </c>
      <c r="I55" s="193"/>
      <c r="J55" s="13">
        <v>25</v>
      </c>
      <c r="K55" s="12">
        <v>25</v>
      </c>
      <c r="L55" s="174"/>
      <c r="M55" s="174"/>
      <c r="N55" s="50">
        <f>'1. Prüfung (Shopping)'!L55</f>
        <v>0</v>
      </c>
      <c r="O55" s="51"/>
      <c r="P55" s="11"/>
      <c r="S55" s="174" t="str">
        <f t="shared" si="0"/>
        <v/>
      </c>
      <c r="T55" s="12">
        <f t="shared" si="1"/>
        <v>25</v>
      </c>
      <c r="U55" s="174"/>
      <c r="V55" s="174"/>
    </row>
    <row r="56" spans="2:22" ht="184.8" x14ac:dyDescent="0.25">
      <c r="B56" s="173"/>
      <c r="C56" s="3" t="s">
        <v>239</v>
      </c>
      <c r="D56" s="28" t="s">
        <v>238</v>
      </c>
      <c r="E56" s="193"/>
      <c r="F56" s="48">
        <f>Shopping!F56</f>
        <v>0</v>
      </c>
      <c r="G56" s="193"/>
      <c r="H56" s="48">
        <f>'1. Prüfung (Shopping)'!H56</f>
        <v>40</v>
      </c>
      <c r="I56" s="193"/>
      <c r="J56" s="13">
        <v>40</v>
      </c>
      <c r="K56" s="12">
        <v>40</v>
      </c>
      <c r="L56" s="174"/>
      <c r="M56" s="174"/>
      <c r="N56" s="50">
        <f>'1. Prüfung (Shopping)'!L56</f>
        <v>0</v>
      </c>
      <c r="O56" s="51"/>
      <c r="P56" s="11"/>
      <c r="S56" s="174" t="str">
        <f t="shared" si="0"/>
        <v/>
      </c>
      <c r="T56" s="12">
        <f t="shared" si="1"/>
        <v>40</v>
      </c>
      <c r="U56" s="174"/>
      <c r="V56" s="174"/>
    </row>
    <row r="57" spans="2:22" ht="118.8" x14ac:dyDescent="0.25">
      <c r="B57" s="173"/>
      <c r="C57" s="6" t="s">
        <v>17</v>
      </c>
      <c r="D57" s="28" t="s">
        <v>86</v>
      </c>
      <c r="E57" s="193"/>
      <c r="F57" s="48">
        <f>Shopping!F57</f>
        <v>0</v>
      </c>
      <c r="G57" s="193"/>
      <c r="H57" s="48">
        <f>'1. Prüfung (Shopping)'!H57</f>
        <v>2</v>
      </c>
      <c r="I57" s="193"/>
      <c r="J57" s="13">
        <v>2</v>
      </c>
      <c r="K57" s="12">
        <v>2</v>
      </c>
      <c r="L57" s="174"/>
      <c r="M57" s="174"/>
      <c r="N57" s="50">
        <f>'1. Prüfung (Shopping)'!L57</f>
        <v>0</v>
      </c>
      <c r="O57" s="51"/>
      <c r="P57" s="11"/>
      <c r="S57" s="174" t="str">
        <f t="shared" si="0"/>
        <v/>
      </c>
      <c r="T57" s="12">
        <f>IF(OR(J57="x",J57="X"),0,IF(J57&gt;K57,K57,J57))</f>
        <v>2</v>
      </c>
      <c r="U57" s="174"/>
      <c r="V57" s="174"/>
    </row>
    <row r="58" spans="2:22" ht="79.2" x14ac:dyDescent="0.25">
      <c r="B58" s="173"/>
      <c r="C58" s="2" t="s">
        <v>22</v>
      </c>
      <c r="D58" s="28" t="s">
        <v>87</v>
      </c>
      <c r="E58" s="193"/>
      <c r="F58" s="48">
        <f>Shopping!F58</f>
        <v>0</v>
      </c>
      <c r="G58" s="193"/>
      <c r="H58" s="48">
        <f>'1. Prüfung (Shopping)'!H58</f>
        <v>4</v>
      </c>
      <c r="I58" s="193"/>
      <c r="J58" s="13">
        <v>4</v>
      </c>
      <c r="K58" s="12">
        <v>4</v>
      </c>
      <c r="L58" s="174"/>
      <c r="M58" s="174"/>
      <c r="N58" s="50">
        <f>'1. Prüfung (Shopping)'!L58</f>
        <v>0</v>
      </c>
      <c r="O58" s="51"/>
      <c r="P58" s="11"/>
      <c r="S58" s="174" t="str">
        <f t="shared" si="0"/>
        <v/>
      </c>
      <c r="T58" s="12">
        <f t="shared" si="1"/>
        <v>4</v>
      </c>
      <c r="U58" s="174"/>
      <c r="V58" s="174"/>
    </row>
    <row r="59" spans="2:22" ht="105.6" x14ac:dyDescent="0.25">
      <c r="B59" s="173"/>
      <c r="C59" s="2" t="s">
        <v>88</v>
      </c>
      <c r="D59" s="28" t="s">
        <v>89</v>
      </c>
      <c r="E59" s="193"/>
      <c r="F59" s="48">
        <f>Shopping!F59</f>
        <v>0</v>
      </c>
      <c r="G59" s="193"/>
      <c r="H59" s="48">
        <f>'1. Prüfung (Shopping)'!H59</f>
        <v>6</v>
      </c>
      <c r="I59" s="193"/>
      <c r="J59" s="13">
        <v>6</v>
      </c>
      <c r="K59" s="12">
        <v>6</v>
      </c>
      <c r="L59" s="174"/>
      <c r="M59" s="174"/>
      <c r="N59" s="50">
        <f>'1. Prüfung (Shopping)'!L59</f>
        <v>0</v>
      </c>
      <c r="O59" s="51"/>
      <c r="P59" s="11"/>
      <c r="S59" s="174" t="str">
        <f t="shared" si="0"/>
        <v/>
      </c>
      <c r="T59" s="12">
        <f t="shared" si="1"/>
        <v>6</v>
      </c>
      <c r="U59" s="174"/>
      <c r="V59" s="174"/>
    </row>
    <row r="60" spans="2:22" ht="92.4" x14ac:dyDescent="0.25">
      <c r="B60" s="173"/>
      <c r="C60" s="2" t="s">
        <v>35</v>
      </c>
      <c r="D60" s="28" t="s">
        <v>90</v>
      </c>
      <c r="E60" s="193"/>
      <c r="F60" s="48">
        <f>Shopping!F60</f>
        <v>0</v>
      </c>
      <c r="G60" s="193"/>
      <c r="H60" s="48">
        <f>'1. Prüfung (Shopping)'!H60</f>
        <v>2</v>
      </c>
      <c r="I60" s="193"/>
      <c r="J60" s="13">
        <v>2</v>
      </c>
      <c r="K60" s="12">
        <v>2</v>
      </c>
      <c r="L60" s="174"/>
      <c r="M60" s="174"/>
      <c r="N60" s="50">
        <f>'1. Prüfung (Shopping)'!L60</f>
        <v>0</v>
      </c>
      <c r="O60" s="51"/>
      <c r="P60" s="11"/>
      <c r="S60" s="174" t="str">
        <f t="shared" si="0"/>
        <v/>
      </c>
      <c r="T60" s="12">
        <f t="shared" si="1"/>
        <v>2</v>
      </c>
      <c r="U60" s="174"/>
      <c r="V60" s="174"/>
    </row>
    <row r="61" spans="2:22" ht="66" x14ac:dyDescent="0.25">
      <c r="B61" s="173"/>
      <c r="C61" s="2" t="s">
        <v>36</v>
      </c>
      <c r="D61" s="28" t="s">
        <v>91</v>
      </c>
      <c r="E61" s="193"/>
      <c r="F61" s="48">
        <f>Shopping!F61</f>
        <v>0</v>
      </c>
      <c r="G61" s="193"/>
      <c r="H61" s="48">
        <f>'1. Prüfung (Shopping)'!H61</f>
        <v>2</v>
      </c>
      <c r="I61" s="193"/>
      <c r="J61" s="13">
        <v>2</v>
      </c>
      <c r="K61" s="12">
        <v>2</v>
      </c>
      <c r="L61" s="174"/>
      <c r="M61" s="174"/>
      <c r="N61" s="50">
        <f>'1. Prüfung (Shopping)'!L61</f>
        <v>0</v>
      </c>
      <c r="O61" s="51"/>
      <c r="P61" s="11"/>
      <c r="S61" s="174" t="str">
        <f t="shared" si="0"/>
        <v/>
      </c>
      <c r="T61" s="12">
        <f t="shared" si="1"/>
        <v>2</v>
      </c>
      <c r="U61" s="174"/>
      <c r="V61" s="174"/>
    </row>
    <row r="62" spans="2:22" ht="26.1" customHeight="1" x14ac:dyDescent="0.25">
      <c r="B62" s="29" t="s">
        <v>102</v>
      </c>
      <c r="C62" s="181" t="s">
        <v>103</v>
      </c>
      <c r="D62" s="181"/>
      <c r="E62" s="47">
        <f>Shopping!E62</f>
        <v>0</v>
      </c>
      <c r="F62" s="23"/>
      <c r="G62" s="47">
        <f>'1. Prüfung (Shopping)'!G62</f>
        <v>70</v>
      </c>
      <c r="H62" s="23"/>
      <c r="I62" s="49">
        <f>U62</f>
        <v>70</v>
      </c>
      <c r="J62" s="23"/>
      <c r="K62" s="12">
        <f>SUM(IF(OR(J64="x",J64="X"),0,5),IF(OR(J65="x",J65="X"),0,5),IF(OR(J66="x",J66="X"),0,5),IF(OR(J67="x",J67="X"),0,15),70)</f>
        <v>70</v>
      </c>
      <c r="L62" s="12">
        <v>5</v>
      </c>
      <c r="M62" s="21">
        <f>U62/K62</f>
        <v>1</v>
      </c>
      <c r="N62" s="50">
        <f>'1. Prüfung (Shopping)'!L62</f>
        <v>0</v>
      </c>
      <c r="O62" s="50"/>
      <c r="P62" s="11"/>
      <c r="S62" s="12" t="str">
        <f t="shared" si="0"/>
        <v>SOC1.4</v>
      </c>
      <c r="T62" s="23"/>
      <c r="U62" s="12">
        <f>IF(J63="Nein",T64+T65+T68+T69+T70,SUM(T64:T70))</f>
        <v>70</v>
      </c>
      <c r="V62" s="23"/>
    </row>
    <row r="63" spans="2:22" ht="79.2" x14ac:dyDescent="0.25">
      <c r="B63" s="195"/>
      <c r="C63" s="2" t="s">
        <v>240</v>
      </c>
      <c r="D63" s="28" t="s">
        <v>253</v>
      </c>
      <c r="E63" s="179"/>
      <c r="F63" s="48">
        <f>Shopping!F63</f>
        <v>0</v>
      </c>
      <c r="G63" s="179"/>
      <c r="H63" s="48" t="str">
        <f>'1. Prüfung (Shopping)'!H63</f>
        <v>Ja</v>
      </c>
      <c r="I63" s="179"/>
      <c r="J63" s="13" t="s">
        <v>178</v>
      </c>
      <c r="K63" s="12">
        <v>0</v>
      </c>
      <c r="L63" s="199"/>
      <c r="M63" s="199"/>
      <c r="N63" s="50">
        <f>'1. Prüfung (Shopping)'!L63</f>
        <v>0</v>
      </c>
      <c r="O63" s="57"/>
      <c r="P63" s="11"/>
      <c r="S63" s="199"/>
      <c r="T63" s="12">
        <f>K63</f>
        <v>0</v>
      </c>
      <c r="U63" s="199"/>
      <c r="V63" s="199"/>
    </row>
    <row r="64" spans="2:22" ht="132" x14ac:dyDescent="0.25">
      <c r="B64" s="196"/>
      <c r="C64" s="2" t="s">
        <v>13</v>
      </c>
      <c r="D64" s="28" t="s">
        <v>241</v>
      </c>
      <c r="E64" s="198"/>
      <c r="F64" s="48">
        <f>Shopping!F64</f>
        <v>0</v>
      </c>
      <c r="G64" s="198"/>
      <c r="H64" s="48" t="str">
        <f>'1. Prüfung (Shopping)'!H64</f>
        <v>x</v>
      </c>
      <c r="I64" s="198"/>
      <c r="J64" s="13" t="s">
        <v>177</v>
      </c>
      <c r="K64" s="12">
        <v>5</v>
      </c>
      <c r="L64" s="200"/>
      <c r="M64" s="200"/>
      <c r="N64" s="50">
        <f>'1. Prüfung (Shopping)'!L64</f>
        <v>0</v>
      </c>
      <c r="O64" s="58"/>
      <c r="P64" s="11"/>
      <c r="S64" s="200"/>
      <c r="T64" s="12">
        <f>IF(OR(J64="x",J64="X"),0,IF(J64&gt;K64,K64,J64))</f>
        <v>0</v>
      </c>
      <c r="U64" s="200"/>
      <c r="V64" s="200"/>
    </row>
    <row r="65" spans="2:22" ht="79.2" x14ac:dyDescent="0.25">
      <c r="B65" s="196"/>
      <c r="C65" s="2" t="s">
        <v>14</v>
      </c>
      <c r="D65" s="28" t="s">
        <v>242</v>
      </c>
      <c r="E65" s="198"/>
      <c r="F65" s="48">
        <f>Shopping!F65</f>
        <v>0</v>
      </c>
      <c r="G65" s="198"/>
      <c r="H65" s="48" t="str">
        <f>'1. Prüfung (Shopping)'!H65</f>
        <v>x</v>
      </c>
      <c r="I65" s="198"/>
      <c r="J65" s="13" t="s">
        <v>177</v>
      </c>
      <c r="K65" s="12">
        <v>5</v>
      </c>
      <c r="L65" s="200"/>
      <c r="M65" s="200"/>
      <c r="N65" s="50">
        <f>'1. Prüfung (Shopping)'!L65</f>
        <v>0</v>
      </c>
      <c r="O65" s="58"/>
      <c r="P65" s="11"/>
      <c r="S65" s="200"/>
      <c r="T65" s="12">
        <f t="shared" ref="T65:T67" si="2">IF(OR(J65="x",J65="X"),0,IF(J65&gt;K65,K65,J65))</f>
        <v>0</v>
      </c>
      <c r="U65" s="200"/>
      <c r="V65" s="200"/>
    </row>
    <row r="66" spans="2:22" ht="132" x14ac:dyDescent="0.25">
      <c r="B66" s="196"/>
      <c r="C66" s="2" t="s">
        <v>15</v>
      </c>
      <c r="D66" s="28" t="s">
        <v>262</v>
      </c>
      <c r="E66" s="198"/>
      <c r="F66" s="48">
        <f>Shopping!F66</f>
        <v>0</v>
      </c>
      <c r="G66" s="198"/>
      <c r="H66" s="48" t="str">
        <f>'1. Prüfung (Shopping)'!H66</f>
        <v>x</v>
      </c>
      <c r="I66" s="198"/>
      <c r="J66" s="13" t="s">
        <v>177</v>
      </c>
      <c r="K66" s="12">
        <v>5</v>
      </c>
      <c r="L66" s="200"/>
      <c r="M66" s="200"/>
      <c r="N66" s="50">
        <f>'1. Prüfung (Shopping)'!L66</f>
        <v>0</v>
      </c>
      <c r="O66" s="58"/>
      <c r="P66" s="11"/>
      <c r="S66" s="200"/>
      <c r="T66" s="12">
        <f t="shared" si="2"/>
        <v>0</v>
      </c>
      <c r="U66" s="200"/>
      <c r="V66" s="200"/>
    </row>
    <row r="67" spans="2:22" ht="118.8" x14ac:dyDescent="0.25">
      <c r="B67" s="196"/>
      <c r="C67" s="2" t="s">
        <v>17</v>
      </c>
      <c r="D67" s="28" t="s">
        <v>243</v>
      </c>
      <c r="E67" s="198"/>
      <c r="F67" s="48">
        <f>Shopping!F67</f>
        <v>0</v>
      </c>
      <c r="G67" s="198"/>
      <c r="H67" s="48" t="str">
        <f>'1. Prüfung (Shopping)'!H67</f>
        <v>x</v>
      </c>
      <c r="I67" s="198"/>
      <c r="J67" s="13" t="s">
        <v>177</v>
      </c>
      <c r="K67" s="12">
        <v>15</v>
      </c>
      <c r="L67" s="200"/>
      <c r="M67" s="200"/>
      <c r="N67" s="50">
        <f>'1. Prüfung (Shopping)'!L67</f>
        <v>0</v>
      </c>
      <c r="O67" s="58"/>
      <c r="P67" s="11"/>
      <c r="S67" s="200"/>
      <c r="T67" s="12">
        <f t="shared" si="2"/>
        <v>0</v>
      </c>
      <c r="U67" s="200"/>
      <c r="V67" s="200"/>
    </row>
    <row r="68" spans="2:22" ht="118.8" x14ac:dyDescent="0.25">
      <c r="B68" s="196"/>
      <c r="C68" s="2" t="s">
        <v>35</v>
      </c>
      <c r="D68" s="28" t="s">
        <v>265</v>
      </c>
      <c r="E68" s="198"/>
      <c r="F68" s="48">
        <f>Shopping!F68</f>
        <v>0</v>
      </c>
      <c r="G68" s="198"/>
      <c r="H68" s="48">
        <f>'1. Prüfung (Shopping)'!H68</f>
        <v>30</v>
      </c>
      <c r="I68" s="198"/>
      <c r="J68" s="13">
        <v>30</v>
      </c>
      <c r="K68" s="12">
        <v>30</v>
      </c>
      <c r="L68" s="200"/>
      <c r="M68" s="200"/>
      <c r="N68" s="50">
        <f>'1. Prüfung (Shopping)'!L68</f>
        <v>0</v>
      </c>
      <c r="O68" s="58"/>
      <c r="P68" s="11"/>
      <c r="S68" s="200"/>
      <c r="T68" s="12">
        <f t="shared" si="1"/>
        <v>30</v>
      </c>
      <c r="U68" s="200"/>
      <c r="V68" s="200"/>
    </row>
    <row r="69" spans="2:22" ht="158.4" x14ac:dyDescent="0.25">
      <c r="B69" s="196"/>
      <c r="C69" s="2" t="s">
        <v>36</v>
      </c>
      <c r="D69" s="28" t="s">
        <v>106</v>
      </c>
      <c r="E69" s="198"/>
      <c r="F69" s="48">
        <f>Shopping!F69</f>
        <v>0</v>
      </c>
      <c r="G69" s="198"/>
      <c r="H69" s="48">
        <f>'1. Prüfung (Shopping)'!H69</f>
        <v>30</v>
      </c>
      <c r="I69" s="198"/>
      <c r="J69" s="13">
        <v>30</v>
      </c>
      <c r="K69" s="12">
        <v>30</v>
      </c>
      <c r="L69" s="200"/>
      <c r="M69" s="200"/>
      <c r="N69" s="50">
        <f>'1. Prüfung (Shopping)'!L69</f>
        <v>0</v>
      </c>
      <c r="O69" s="58"/>
      <c r="P69" s="11"/>
      <c r="S69" s="200"/>
      <c r="T69" s="12">
        <f t="shared" si="1"/>
        <v>30</v>
      </c>
      <c r="U69" s="200"/>
      <c r="V69" s="200"/>
    </row>
    <row r="70" spans="2:22" ht="52.8" x14ac:dyDescent="0.25">
      <c r="B70" s="197"/>
      <c r="C70" s="2" t="s">
        <v>45</v>
      </c>
      <c r="D70" s="28" t="s">
        <v>244</v>
      </c>
      <c r="E70" s="180"/>
      <c r="F70" s="48">
        <f>Shopping!F70</f>
        <v>0</v>
      </c>
      <c r="G70" s="180"/>
      <c r="H70" s="48">
        <f>'1. Prüfung (Shopping)'!H70</f>
        <v>10</v>
      </c>
      <c r="I70" s="180"/>
      <c r="J70" s="13">
        <v>10</v>
      </c>
      <c r="K70" s="12">
        <v>10</v>
      </c>
      <c r="L70" s="201"/>
      <c r="M70" s="201"/>
      <c r="N70" s="50">
        <f>'1. Prüfung (Shopping)'!L70</f>
        <v>0</v>
      </c>
      <c r="O70" s="59"/>
      <c r="P70" s="11"/>
      <c r="S70" s="201"/>
      <c r="T70" s="12">
        <f t="shared" si="1"/>
        <v>10</v>
      </c>
      <c r="U70" s="201"/>
      <c r="V70" s="201"/>
    </row>
    <row r="71" spans="2:22" ht="26.1" customHeight="1" x14ac:dyDescent="0.25">
      <c r="B71" s="29" t="s">
        <v>107</v>
      </c>
      <c r="C71" s="181" t="s">
        <v>108</v>
      </c>
      <c r="D71" s="181"/>
      <c r="E71" s="47">
        <f>Shopping!E71</f>
        <v>0</v>
      </c>
      <c r="F71" s="23"/>
      <c r="G71" s="47">
        <f>'1. Prüfung (Shopping)'!G71</f>
        <v>90</v>
      </c>
      <c r="H71" s="23"/>
      <c r="I71" s="49">
        <f>U71</f>
        <v>90</v>
      </c>
      <c r="J71" s="23"/>
      <c r="K71" s="12">
        <f>IF(OR(J77="x",J77="X",J78="x",J78="X"),90,100)</f>
        <v>90</v>
      </c>
      <c r="L71" s="12">
        <v>6</v>
      </c>
      <c r="M71" s="21">
        <f>U71/K71</f>
        <v>1</v>
      </c>
      <c r="N71" s="50">
        <f>'1. Prüfung (Shopping)'!L71</f>
        <v>0</v>
      </c>
      <c r="O71" s="50"/>
      <c r="P71" s="11"/>
      <c r="S71" s="12" t="str">
        <f t="shared" ref="S71:S107" si="3">IF(B71&lt;&gt;"",B71,"")</f>
        <v>SOC1.6</v>
      </c>
      <c r="T71" s="23"/>
      <c r="U71" s="12">
        <f>IF(SUM(T72:T76,IF(OR(J77="x",J77="X",J78="x",J78="X"),0,T77+T78))&gt;100,100,SUM(T72:T76,IF(OR(J77="x",J77="X",J78="x",J78="X"),0,T77+T78)))</f>
        <v>90</v>
      </c>
      <c r="V71" s="23"/>
    </row>
    <row r="72" spans="2:22" ht="273" customHeight="1" x14ac:dyDescent="0.25">
      <c r="B72" s="173"/>
      <c r="C72" s="3" t="s">
        <v>124</v>
      </c>
      <c r="D72" s="28" t="s">
        <v>349</v>
      </c>
      <c r="E72" s="193"/>
      <c r="F72" s="48">
        <f>Shopping!F72</f>
        <v>0</v>
      </c>
      <c r="G72" s="193"/>
      <c r="H72" s="48">
        <f>'1. Prüfung (Shopping)'!H72</f>
        <v>20</v>
      </c>
      <c r="I72" s="193"/>
      <c r="J72" s="13">
        <v>20</v>
      </c>
      <c r="K72" s="12">
        <v>20</v>
      </c>
      <c r="L72" s="174"/>
      <c r="M72" s="174"/>
      <c r="N72" s="50">
        <f>'1. Prüfung (Shopping)'!L72</f>
        <v>0</v>
      </c>
      <c r="O72" s="51"/>
      <c r="P72" s="11"/>
      <c r="S72" s="174" t="str">
        <f t="shared" si="3"/>
        <v/>
      </c>
      <c r="T72" s="12">
        <f t="shared" ref="T72:T107" si="4">IF(J72&gt;K72,K72,J72)</f>
        <v>20</v>
      </c>
      <c r="U72" s="174"/>
      <c r="V72" s="174"/>
    </row>
    <row r="73" spans="2:22" ht="184.8" x14ac:dyDescent="0.25">
      <c r="B73" s="173"/>
      <c r="C73" s="3" t="s">
        <v>125</v>
      </c>
      <c r="D73" s="28" t="s">
        <v>245</v>
      </c>
      <c r="E73" s="193"/>
      <c r="F73" s="48">
        <f>Shopping!F73</f>
        <v>0</v>
      </c>
      <c r="G73" s="193"/>
      <c r="H73" s="48">
        <f>'1. Prüfung (Shopping)'!H73</f>
        <v>20</v>
      </c>
      <c r="I73" s="193"/>
      <c r="J73" s="13">
        <v>20</v>
      </c>
      <c r="K73" s="12">
        <v>20</v>
      </c>
      <c r="L73" s="174"/>
      <c r="M73" s="174"/>
      <c r="N73" s="50">
        <f>'1. Prüfung (Shopping)'!L73</f>
        <v>0</v>
      </c>
      <c r="O73" s="51"/>
      <c r="P73" s="11"/>
      <c r="S73" s="174" t="str">
        <f t="shared" si="3"/>
        <v/>
      </c>
      <c r="T73" s="12">
        <f t="shared" si="4"/>
        <v>20</v>
      </c>
      <c r="U73" s="174"/>
      <c r="V73" s="174"/>
    </row>
    <row r="74" spans="2:22" ht="198" x14ac:dyDescent="0.25">
      <c r="B74" s="173"/>
      <c r="C74" s="7" t="s">
        <v>128</v>
      </c>
      <c r="D74" s="28" t="s">
        <v>246</v>
      </c>
      <c r="E74" s="193"/>
      <c r="F74" s="48">
        <f>Shopping!F74</f>
        <v>0</v>
      </c>
      <c r="G74" s="193"/>
      <c r="H74" s="48">
        <f>'1. Prüfung (Shopping)'!H74</f>
        <v>20</v>
      </c>
      <c r="I74" s="193"/>
      <c r="J74" s="13">
        <v>20</v>
      </c>
      <c r="K74" s="12">
        <v>20</v>
      </c>
      <c r="L74" s="174"/>
      <c r="M74" s="174"/>
      <c r="N74" s="50">
        <f>'1. Prüfung (Shopping)'!L74</f>
        <v>0</v>
      </c>
      <c r="O74" s="51"/>
      <c r="P74" s="11"/>
      <c r="S74" s="174" t="str">
        <f t="shared" si="3"/>
        <v/>
      </c>
      <c r="T74" s="12">
        <f t="shared" si="4"/>
        <v>20</v>
      </c>
      <c r="U74" s="174"/>
      <c r="V74" s="174"/>
    </row>
    <row r="75" spans="2:22" ht="277.2" x14ac:dyDescent="0.25">
      <c r="B75" s="173"/>
      <c r="C75" s="8" t="s">
        <v>109</v>
      </c>
      <c r="D75" s="28" t="s">
        <v>110</v>
      </c>
      <c r="E75" s="193"/>
      <c r="F75" s="48">
        <f>Shopping!F75</f>
        <v>0</v>
      </c>
      <c r="G75" s="193"/>
      <c r="H75" s="48">
        <f>'1. Prüfung (Shopping)'!H75</f>
        <v>20</v>
      </c>
      <c r="I75" s="193"/>
      <c r="J75" s="13">
        <v>20</v>
      </c>
      <c r="K75" s="12">
        <v>20</v>
      </c>
      <c r="L75" s="174"/>
      <c r="M75" s="174"/>
      <c r="N75" s="50">
        <f>'1. Prüfung (Shopping)'!L75</f>
        <v>0</v>
      </c>
      <c r="O75" s="51"/>
      <c r="P75" s="11"/>
      <c r="S75" s="174" t="str">
        <f t="shared" si="3"/>
        <v/>
      </c>
      <c r="T75" s="12">
        <f t="shared" si="4"/>
        <v>20</v>
      </c>
      <c r="U75" s="174"/>
      <c r="V75" s="174"/>
    </row>
    <row r="76" spans="2:22" ht="92.4" x14ac:dyDescent="0.25">
      <c r="B76" s="173"/>
      <c r="C76" s="8" t="s">
        <v>111</v>
      </c>
      <c r="D76" s="28" t="s">
        <v>247</v>
      </c>
      <c r="E76" s="193"/>
      <c r="F76" s="48">
        <f>Shopping!F76</f>
        <v>0</v>
      </c>
      <c r="G76" s="193"/>
      <c r="H76" s="48">
        <f>'1. Prüfung (Shopping)'!H76</f>
        <v>10</v>
      </c>
      <c r="I76" s="193"/>
      <c r="J76" s="13">
        <v>10</v>
      </c>
      <c r="K76" s="12">
        <v>10</v>
      </c>
      <c r="L76" s="174"/>
      <c r="M76" s="174"/>
      <c r="N76" s="50">
        <f>'1. Prüfung (Shopping)'!L76</f>
        <v>0</v>
      </c>
      <c r="O76" s="51"/>
      <c r="P76" s="11"/>
      <c r="S76" s="174" t="str">
        <f t="shared" si="3"/>
        <v/>
      </c>
      <c r="T76" s="12">
        <f t="shared" si="4"/>
        <v>10</v>
      </c>
      <c r="U76" s="174"/>
      <c r="V76" s="174"/>
    </row>
    <row r="77" spans="2:22" ht="132" x14ac:dyDescent="0.25">
      <c r="B77" s="173"/>
      <c r="C77" s="8" t="s">
        <v>15</v>
      </c>
      <c r="D77" s="28" t="s">
        <v>113</v>
      </c>
      <c r="E77" s="193"/>
      <c r="F77" s="48">
        <f>Shopping!F77</f>
        <v>0</v>
      </c>
      <c r="G77" s="193"/>
      <c r="H77" s="48" t="str">
        <f>'1. Prüfung (Shopping)'!H77</f>
        <v>x</v>
      </c>
      <c r="I77" s="193"/>
      <c r="J77" s="13" t="s">
        <v>177</v>
      </c>
      <c r="K77" s="12">
        <v>8</v>
      </c>
      <c r="L77" s="174"/>
      <c r="M77" s="174"/>
      <c r="N77" s="50">
        <f>'1. Prüfung (Shopping)'!L77</f>
        <v>0</v>
      </c>
      <c r="O77" s="51"/>
      <c r="P77" s="11"/>
      <c r="S77" s="174" t="str">
        <f t="shared" si="3"/>
        <v/>
      </c>
      <c r="T77" s="12">
        <f>IF(OR(J77="x",J77="X"),0,IF(J77&gt;K77,K77,J77))</f>
        <v>0</v>
      </c>
      <c r="U77" s="174"/>
      <c r="V77" s="174"/>
    </row>
    <row r="78" spans="2:22" ht="211.2" x14ac:dyDescent="0.25">
      <c r="B78" s="173"/>
      <c r="C78" s="7" t="s">
        <v>130</v>
      </c>
      <c r="D78" s="28" t="s">
        <v>272</v>
      </c>
      <c r="E78" s="193"/>
      <c r="F78" s="48">
        <f>Shopping!F78</f>
        <v>0</v>
      </c>
      <c r="G78" s="193"/>
      <c r="H78" s="48" t="str">
        <f>'1. Prüfung (Shopping)'!H78</f>
        <v>x</v>
      </c>
      <c r="I78" s="193"/>
      <c r="J78" s="13" t="s">
        <v>177</v>
      </c>
      <c r="K78" s="12">
        <v>12</v>
      </c>
      <c r="L78" s="174"/>
      <c r="M78" s="174"/>
      <c r="N78" s="50">
        <f>'1. Prüfung (Shopping)'!L78</f>
        <v>0</v>
      </c>
      <c r="O78" s="51"/>
      <c r="P78" s="11"/>
      <c r="S78" s="174" t="str">
        <f t="shared" si="3"/>
        <v/>
      </c>
      <c r="T78" s="12">
        <f>IF(OR(J78="x",J78="X"),0,IF(J78&gt;K78,K78,J78))</f>
        <v>0</v>
      </c>
      <c r="U78" s="174"/>
      <c r="V78" s="174"/>
    </row>
    <row r="79" spans="2:22" ht="26.1" customHeight="1" x14ac:dyDescent="0.25">
      <c r="B79" s="29" t="s">
        <v>61</v>
      </c>
      <c r="C79" s="182" t="s">
        <v>248</v>
      </c>
      <c r="D79" s="163"/>
      <c r="E79" s="47">
        <f>Shopping!E79</f>
        <v>0</v>
      </c>
      <c r="F79" s="48">
        <f>Shopping!F79</f>
        <v>0</v>
      </c>
      <c r="G79" s="47">
        <f>'1. Prüfung (Shopping)'!G79</f>
        <v>100</v>
      </c>
      <c r="H79" s="48">
        <f>'1. Prüfung (Shopping)'!H79</f>
        <v>100</v>
      </c>
      <c r="I79" s="49">
        <f>U79</f>
        <v>100</v>
      </c>
      <c r="J79" s="13">
        <v>100</v>
      </c>
      <c r="K79" s="12">
        <v>100</v>
      </c>
      <c r="L79" s="12">
        <v>8</v>
      </c>
      <c r="M79" s="21">
        <f>U79/K79</f>
        <v>1</v>
      </c>
      <c r="N79" s="50">
        <f>'1. Prüfung (Shopping)'!L79</f>
        <v>0</v>
      </c>
      <c r="O79" s="50"/>
      <c r="P79" s="11"/>
      <c r="S79" s="12" t="str">
        <f t="shared" si="3"/>
        <v>SOC2.1</v>
      </c>
      <c r="T79" s="12">
        <f t="shared" si="4"/>
        <v>100</v>
      </c>
      <c r="U79" s="12">
        <f>T79</f>
        <v>100</v>
      </c>
      <c r="V79" s="23"/>
    </row>
    <row r="80" spans="2:22" ht="26.1" customHeight="1" x14ac:dyDescent="0.25">
      <c r="B80" s="29" t="s">
        <v>117</v>
      </c>
      <c r="C80" s="163" t="s">
        <v>118</v>
      </c>
      <c r="D80" s="163"/>
      <c r="E80" s="47">
        <f>Shopping!E80</f>
        <v>0</v>
      </c>
      <c r="F80" s="23"/>
      <c r="G80" s="47">
        <f>'1. Prüfung (Shopping)'!G80</f>
        <v>115</v>
      </c>
      <c r="H80" s="23"/>
      <c r="I80" s="49">
        <f>U80+V80</f>
        <v>115</v>
      </c>
      <c r="J80" s="23"/>
      <c r="K80" s="12">
        <f>SUM(IF(OR(J81="x",J81="X"),0,36),K82,K83,IF(OR(J84="x",J84="X"),0,36),K85,K86,K87)</f>
        <v>115</v>
      </c>
      <c r="L80" s="12">
        <v>10</v>
      </c>
      <c r="M80" s="21">
        <f>(U80/(K80-15))+(V80/100)</f>
        <v>1.1499999999999999</v>
      </c>
      <c r="N80" s="50">
        <f>'1. Prüfung (Shopping)'!L80</f>
        <v>0</v>
      </c>
      <c r="O80" s="50"/>
      <c r="P80" s="11"/>
      <c r="S80" s="12" t="str">
        <f t="shared" si="3"/>
        <v>TEC1.6</v>
      </c>
      <c r="T80" s="23"/>
      <c r="U80" s="12">
        <f>SUM(T81,T84,T85,T86,T87)</f>
        <v>100</v>
      </c>
      <c r="V80" s="12">
        <f>T82+T83</f>
        <v>15</v>
      </c>
    </row>
    <row r="81" spans="2:22" ht="171.6" x14ac:dyDescent="0.25">
      <c r="B81" s="173"/>
      <c r="C81" s="7" t="s">
        <v>136</v>
      </c>
      <c r="D81" s="28" t="s">
        <v>135</v>
      </c>
      <c r="E81" s="193"/>
      <c r="F81" s="48">
        <f>Shopping!F81</f>
        <v>0</v>
      </c>
      <c r="G81" s="193"/>
      <c r="H81" s="48">
        <f>'1. Prüfung (Shopping)'!H81</f>
        <v>36</v>
      </c>
      <c r="I81" s="193"/>
      <c r="J81" s="13">
        <v>36</v>
      </c>
      <c r="K81" s="12">
        <v>36</v>
      </c>
      <c r="L81" s="174"/>
      <c r="M81" s="174"/>
      <c r="N81" s="50">
        <f>'1. Prüfung (Shopping)'!L81</f>
        <v>0</v>
      </c>
      <c r="O81" s="51"/>
      <c r="P81" s="11"/>
      <c r="S81" s="174" t="str">
        <f t="shared" si="3"/>
        <v/>
      </c>
      <c r="T81" s="12">
        <f>IF(OR(J81="x",J81="X"),0,IF(J81&gt;K81,K81,J81))</f>
        <v>36</v>
      </c>
      <c r="U81" s="174"/>
      <c r="V81" s="174"/>
    </row>
    <row r="82" spans="2:22" ht="105.6" x14ac:dyDescent="0.25">
      <c r="B82" s="173"/>
      <c r="C82" s="7" t="s">
        <v>14</v>
      </c>
      <c r="D82" s="28" t="s">
        <v>137</v>
      </c>
      <c r="E82" s="193"/>
      <c r="F82" s="48">
        <f>Shopping!F82</f>
        <v>0</v>
      </c>
      <c r="G82" s="193"/>
      <c r="H82" s="48">
        <f>'1. Prüfung (Shopping)'!H82</f>
        <v>10</v>
      </c>
      <c r="I82" s="193"/>
      <c r="J82" s="13">
        <v>10</v>
      </c>
      <c r="K82" s="12">
        <v>10</v>
      </c>
      <c r="L82" s="174"/>
      <c r="M82" s="174"/>
      <c r="N82" s="50">
        <f>'1. Prüfung (Shopping)'!L82</f>
        <v>0</v>
      </c>
      <c r="O82" s="51"/>
      <c r="P82" s="11"/>
      <c r="S82" s="174" t="str">
        <f t="shared" si="3"/>
        <v/>
      </c>
      <c r="T82" s="12">
        <f t="shared" si="4"/>
        <v>10</v>
      </c>
      <c r="U82" s="174"/>
      <c r="V82" s="174"/>
    </row>
    <row r="83" spans="2:22" ht="105.6" x14ac:dyDescent="0.25">
      <c r="B83" s="173"/>
      <c r="C83" s="7" t="s">
        <v>41</v>
      </c>
      <c r="D83" s="28" t="s">
        <v>138</v>
      </c>
      <c r="E83" s="193"/>
      <c r="F83" s="48">
        <f>Shopping!F83</f>
        <v>0</v>
      </c>
      <c r="G83" s="193"/>
      <c r="H83" s="48">
        <f>'1. Prüfung (Shopping)'!H83</f>
        <v>5</v>
      </c>
      <c r="I83" s="193"/>
      <c r="J83" s="13">
        <v>5</v>
      </c>
      <c r="K83" s="12">
        <v>5</v>
      </c>
      <c r="L83" s="174"/>
      <c r="M83" s="174"/>
      <c r="N83" s="50">
        <f>'1. Prüfung (Shopping)'!L83</f>
        <v>0</v>
      </c>
      <c r="O83" s="51"/>
      <c r="P83" s="11"/>
      <c r="S83" s="174" t="str">
        <f t="shared" si="3"/>
        <v/>
      </c>
      <c r="T83" s="12">
        <f t="shared" si="4"/>
        <v>5</v>
      </c>
      <c r="U83" s="174"/>
      <c r="V83" s="174"/>
    </row>
    <row r="84" spans="2:22" ht="171.6" x14ac:dyDescent="0.25">
      <c r="B84" s="173"/>
      <c r="C84" s="7" t="s">
        <v>132</v>
      </c>
      <c r="D84" s="28" t="s">
        <v>139</v>
      </c>
      <c r="E84" s="193"/>
      <c r="F84" s="48">
        <f>Shopping!F84</f>
        <v>0</v>
      </c>
      <c r="G84" s="193"/>
      <c r="H84" s="48">
        <f>'1. Prüfung (Shopping)'!H84</f>
        <v>36</v>
      </c>
      <c r="I84" s="193"/>
      <c r="J84" s="13">
        <v>36</v>
      </c>
      <c r="K84" s="12">
        <v>36</v>
      </c>
      <c r="L84" s="174"/>
      <c r="M84" s="174"/>
      <c r="N84" s="50">
        <f>'1. Prüfung (Shopping)'!L84</f>
        <v>0</v>
      </c>
      <c r="O84" s="51"/>
      <c r="P84" s="11"/>
      <c r="S84" s="174" t="str">
        <f t="shared" si="3"/>
        <v/>
      </c>
      <c r="T84" s="12">
        <f>IF(OR(J84="x",J84="X"),0,IF(J84&gt;K84,K84,J84))</f>
        <v>36</v>
      </c>
      <c r="U84" s="174"/>
      <c r="V84" s="174"/>
    </row>
    <row r="85" spans="2:22" ht="79.2" x14ac:dyDescent="0.25">
      <c r="B85" s="173"/>
      <c r="C85" s="7" t="s">
        <v>35</v>
      </c>
      <c r="D85" s="28" t="s">
        <v>140</v>
      </c>
      <c r="E85" s="193"/>
      <c r="F85" s="48">
        <f>Shopping!F85</f>
        <v>0</v>
      </c>
      <c r="G85" s="193"/>
      <c r="H85" s="48">
        <f>'1. Prüfung (Shopping)'!H85</f>
        <v>4</v>
      </c>
      <c r="I85" s="193"/>
      <c r="J85" s="13">
        <v>4</v>
      </c>
      <c r="K85" s="12">
        <v>4</v>
      </c>
      <c r="L85" s="174"/>
      <c r="M85" s="174"/>
      <c r="N85" s="50">
        <f>'1. Prüfung (Shopping)'!L85</f>
        <v>0</v>
      </c>
      <c r="O85" s="51"/>
      <c r="P85" s="11"/>
      <c r="S85" s="174" t="str">
        <f t="shared" si="3"/>
        <v/>
      </c>
      <c r="T85" s="12">
        <f t="shared" si="4"/>
        <v>4</v>
      </c>
      <c r="U85" s="174"/>
      <c r="V85" s="174"/>
    </row>
    <row r="86" spans="2:22" ht="79.2" x14ac:dyDescent="0.25">
      <c r="B86" s="173"/>
      <c r="C86" s="7" t="s">
        <v>36</v>
      </c>
      <c r="D86" s="28" t="s">
        <v>141</v>
      </c>
      <c r="E86" s="193"/>
      <c r="F86" s="48">
        <f>Shopping!F86</f>
        <v>0</v>
      </c>
      <c r="G86" s="193"/>
      <c r="H86" s="48">
        <f>'1. Prüfung (Shopping)'!H86</f>
        <v>4</v>
      </c>
      <c r="I86" s="193"/>
      <c r="J86" s="13">
        <v>4</v>
      </c>
      <c r="K86" s="12">
        <v>4</v>
      </c>
      <c r="L86" s="174"/>
      <c r="M86" s="174"/>
      <c r="N86" s="50">
        <f>'1. Prüfung (Shopping)'!L86</f>
        <v>0</v>
      </c>
      <c r="O86" s="51"/>
      <c r="P86" s="11"/>
      <c r="S86" s="174" t="str">
        <f t="shared" si="3"/>
        <v/>
      </c>
      <c r="T86" s="12">
        <f t="shared" si="4"/>
        <v>4</v>
      </c>
      <c r="U86" s="174"/>
      <c r="V86" s="174"/>
    </row>
    <row r="87" spans="2:22" ht="92.4" x14ac:dyDescent="0.25">
      <c r="B87" s="173"/>
      <c r="C87" s="7" t="s">
        <v>96</v>
      </c>
      <c r="D87" s="28" t="s">
        <v>142</v>
      </c>
      <c r="E87" s="193"/>
      <c r="F87" s="48">
        <f>Shopping!F87</f>
        <v>0</v>
      </c>
      <c r="G87" s="193"/>
      <c r="H87" s="48">
        <f>'1. Prüfung (Shopping)'!H87</f>
        <v>20</v>
      </c>
      <c r="I87" s="193"/>
      <c r="J87" s="13">
        <v>20</v>
      </c>
      <c r="K87" s="12">
        <v>20</v>
      </c>
      <c r="L87" s="174"/>
      <c r="M87" s="174"/>
      <c r="N87" s="50">
        <f>'1. Prüfung (Shopping)'!L87</f>
        <v>0</v>
      </c>
      <c r="O87" s="51"/>
      <c r="P87" s="11"/>
      <c r="S87" s="174" t="str">
        <f t="shared" si="3"/>
        <v/>
      </c>
      <c r="T87" s="12">
        <f t="shared" si="4"/>
        <v>20</v>
      </c>
      <c r="U87" s="174"/>
      <c r="V87" s="174"/>
    </row>
    <row r="88" spans="2:22" ht="26.1" customHeight="1" x14ac:dyDescent="0.25">
      <c r="B88" s="29" t="s">
        <v>143</v>
      </c>
      <c r="C88" s="163" t="s">
        <v>144</v>
      </c>
      <c r="D88" s="163"/>
      <c r="E88" s="47">
        <f>Shopping!E88</f>
        <v>0</v>
      </c>
      <c r="F88" s="23"/>
      <c r="G88" s="47">
        <f>'1. Prüfung (Shopping)'!G88</f>
        <v>100</v>
      </c>
      <c r="H88" s="23"/>
      <c r="I88" s="49">
        <f>U88</f>
        <v>100</v>
      </c>
      <c r="J88" s="23"/>
      <c r="K88" s="12">
        <v>100</v>
      </c>
      <c r="L88" s="12">
        <v>3</v>
      </c>
      <c r="M88" s="21">
        <f>U88/K88</f>
        <v>1</v>
      </c>
      <c r="N88" s="50">
        <f>'1. Prüfung (Shopping)'!L88</f>
        <v>0</v>
      </c>
      <c r="O88" s="50"/>
      <c r="P88" s="11"/>
      <c r="S88" s="12" t="str">
        <f t="shared" si="3"/>
        <v>PRO1.1</v>
      </c>
      <c r="T88" s="23"/>
      <c r="U88" s="12">
        <f>SUM(T89:T90)</f>
        <v>100</v>
      </c>
      <c r="V88" s="23"/>
    </row>
    <row r="89" spans="2:22" ht="198" x14ac:dyDescent="0.25">
      <c r="B89" s="173"/>
      <c r="C89" s="10" t="s">
        <v>13</v>
      </c>
      <c r="D89" s="28" t="s">
        <v>249</v>
      </c>
      <c r="E89" s="193"/>
      <c r="F89" s="48">
        <f>Shopping!F89</f>
        <v>0</v>
      </c>
      <c r="G89" s="193"/>
      <c r="H89" s="48">
        <f>'1. Prüfung (Shopping)'!H89</f>
        <v>50</v>
      </c>
      <c r="I89" s="193"/>
      <c r="J89" s="13">
        <v>50</v>
      </c>
      <c r="K89" s="12">
        <v>50</v>
      </c>
      <c r="L89" s="174"/>
      <c r="M89" s="174"/>
      <c r="N89" s="50">
        <f>'1. Prüfung (Shopping)'!L89</f>
        <v>0</v>
      </c>
      <c r="O89" s="51"/>
      <c r="P89" s="11"/>
      <c r="S89" s="174" t="str">
        <f t="shared" si="3"/>
        <v/>
      </c>
      <c r="T89" s="12">
        <f t="shared" si="4"/>
        <v>50</v>
      </c>
      <c r="U89" s="174"/>
      <c r="V89" s="174"/>
    </row>
    <row r="90" spans="2:22" ht="184.8" x14ac:dyDescent="0.25">
      <c r="B90" s="173"/>
      <c r="C90" s="10" t="s">
        <v>15</v>
      </c>
      <c r="D90" s="28" t="s">
        <v>250</v>
      </c>
      <c r="E90" s="193"/>
      <c r="F90" s="48">
        <f>Shopping!F90</f>
        <v>0</v>
      </c>
      <c r="G90" s="193"/>
      <c r="H90" s="48">
        <f>'1. Prüfung (Shopping)'!H90</f>
        <v>50</v>
      </c>
      <c r="I90" s="193"/>
      <c r="J90" s="13">
        <v>50</v>
      </c>
      <c r="K90" s="12">
        <v>50</v>
      </c>
      <c r="L90" s="174"/>
      <c r="M90" s="174"/>
      <c r="N90" s="50">
        <f>'1. Prüfung (Shopping)'!L90</f>
        <v>0</v>
      </c>
      <c r="O90" s="51"/>
      <c r="P90" s="11"/>
      <c r="S90" s="174" t="str">
        <f t="shared" si="3"/>
        <v/>
      </c>
      <c r="T90" s="12">
        <f t="shared" si="4"/>
        <v>50</v>
      </c>
      <c r="U90" s="174"/>
      <c r="V90" s="174"/>
    </row>
    <row r="91" spans="2:22" ht="26.1" customHeight="1" x14ac:dyDescent="0.25">
      <c r="B91" s="29" t="s">
        <v>148</v>
      </c>
      <c r="C91" s="183" t="s">
        <v>149</v>
      </c>
      <c r="D91" s="183"/>
      <c r="E91" s="47">
        <f>Shopping!E91</f>
        <v>0</v>
      </c>
      <c r="F91" s="23"/>
      <c r="G91" s="47">
        <f>'1. Prüfung (Shopping)'!G91</f>
        <v>100</v>
      </c>
      <c r="H91" s="23"/>
      <c r="I91" s="49">
        <f>U91</f>
        <v>100</v>
      </c>
      <c r="J91" s="23"/>
      <c r="K91" s="12">
        <v>100</v>
      </c>
      <c r="L91" s="12">
        <v>4</v>
      </c>
      <c r="M91" s="21">
        <f>U91/K91</f>
        <v>1</v>
      </c>
      <c r="N91" s="50">
        <f>'1. Prüfung (Shopping)'!L91</f>
        <v>0</v>
      </c>
      <c r="O91" s="50"/>
      <c r="P91" s="11"/>
      <c r="S91" s="12" t="str">
        <f t="shared" si="3"/>
        <v>PRO1.6</v>
      </c>
      <c r="T91" s="23"/>
      <c r="U91" s="12">
        <f>IF(SUM(T92:T94)&gt;100,100,SUM(T92:T94))</f>
        <v>100</v>
      </c>
      <c r="V91" s="23"/>
    </row>
    <row r="92" spans="2:22" ht="171.6" x14ac:dyDescent="0.25">
      <c r="B92" s="173"/>
      <c r="C92" s="10" t="s">
        <v>13</v>
      </c>
      <c r="D92" s="28" t="s">
        <v>150</v>
      </c>
      <c r="E92" s="193"/>
      <c r="F92" s="48">
        <f>Shopping!F92</f>
        <v>0</v>
      </c>
      <c r="G92" s="193"/>
      <c r="H92" s="48">
        <f>'1. Prüfung (Shopping)'!H92</f>
        <v>50</v>
      </c>
      <c r="I92" s="193"/>
      <c r="J92" s="13">
        <v>50</v>
      </c>
      <c r="K92" s="12">
        <v>50</v>
      </c>
      <c r="L92" s="174"/>
      <c r="M92" s="174"/>
      <c r="N92" s="50">
        <f>'1. Prüfung (Shopping)'!L92</f>
        <v>0</v>
      </c>
      <c r="O92" s="51"/>
      <c r="P92" s="11"/>
      <c r="S92" s="174" t="str">
        <f t="shared" si="3"/>
        <v/>
      </c>
      <c r="T92" s="12">
        <f t="shared" si="4"/>
        <v>50</v>
      </c>
      <c r="U92" s="174"/>
      <c r="V92" s="174"/>
    </row>
    <row r="93" spans="2:22" ht="316.8" x14ac:dyDescent="0.25">
      <c r="B93" s="173"/>
      <c r="C93" s="10" t="s">
        <v>15</v>
      </c>
      <c r="D93" s="28" t="s">
        <v>351</v>
      </c>
      <c r="E93" s="193"/>
      <c r="F93" s="48">
        <f>Shopping!F93</f>
        <v>0</v>
      </c>
      <c r="G93" s="193"/>
      <c r="H93" s="48">
        <f>'1. Prüfung (Shopping)'!H93</f>
        <v>50</v>
      </c>
      <c r="I93" s="193"/>
      <c r="J93" s="13">
        <v>50</v>
      </c>
      <c r="K93" s="12">
        <v>50</v>
      </c>
      <c r="L93" s="174"/>
      <c r="M93" s="174"/>
      <c r="N93" s="50">
        <f>'1. Prüfung (Shopping)'!L93</f>
        <v>0</v>
      </c>
      <c r="O93" s="51"/>
      <c r="P93" s="11"/>
      <c r="S93" s="174" t="str">
        <f t="shared" si="3"/>
        <v/>
      </c>
      <c r="T93" s="12">
        <f t="shared" si="4"/>
        <v>50</v>
      </c>
      <c r="U93" s="174"/>
      <c r="V93" s="174"/>
    </row>
    <row r="94" spans="2:22" ht="105.6" x14ac:dyDescent="0.25">
      <c r="B94" s="173"/>
      <c r="C94" s="8" t="s">
        <v>35</v>
      </c>
      <c r="D94" s="28" t="s">
        <v>152</v>
      </c>
      <c r="E94" s="193"/>
      <c r="F94" s="48">
        <f>Shopping!F94</f>
        <v>0</v>
      </c>
      <c r="G94" s="193"/>
      <c r="H94" s="48">
        <f>'1. Prüfung (Shopping)'!H94</f>
        <v>10</v>
      </c>
      <c r="I94" s="193"/>
      <c r="J94" s="13">
        <v>10</v>
      </c>
      <c r="K94" s="12">
        <v>10</v>
      </c>
      <c r="L94" s="174"/>
      <c r="M94" s="174"/>
      <c r="N94" s="50">
        <f>'1. Prüfung (Shopping)'!L94</f>
        <v>0</v>
      </c>
      <c r="O94" s="51"/>
      <c r="P94" s="11"/>
      <c r="S94" s="174" t="str">
        <f t="shared" si="3"/>
        <v/>
      </c>
      <c r="T94" s="12">
        <f t="shared" si="4"/>
        <v>10</v>
      </c>
      <c r="U94" s="174"/>
      <c r="V94" s="174"/>
    </row>
    <row r="95" spans="2:22" ht="26.1" customHeight="1" x14ac:dyDescent="0.25">
      <c r="B95" s="29" t="s">
        <v>153</v>
      </c>
      <c r="C95" s="163" t="s">
        <v>154</v>
      </c>
      <c r="D95" s="163"/>
      <c r="E95" s="47">
        <f>Shopping!E95</f>
        <v>0</v>
      </c>
      <c r="F95" s="23"/>
      <c r="G95" s="47">
        <f>'1. Prüfung (Shopping)'!G95</f>
        <v>100</v>
      </c>
      <c r="H95" s="23"/>
      <c r="I95" s="49">
        <f>U95</f>
        <v>100</v>
      </c>
      <c r="J95" s="23"/>
      <c r="K95" s="12">
        <v>100</v>
      </c>
      <c r="L95" s="12">
        <v>6</v>
      </c>
      <c r="M95" s="21">
        <f>U95/K95</f>
        <v>1</v>
      </c>
      <c r="N95" s="50">
        <f>'1. Prüfung (Shopping)'!L95</f>
        <v>0</v>
      </c>
      <c r="O95" s="50"/>
      <c r="P95" s="11"/>
      <c r="S95" s="12" t="str">
        <f t="shared" si="3"/>
        <v>PRO1.8</v>
      </c>
      <c r="T95" s="23"/>
      <c r="U95" s="12">
        <f>SUM(T96:T103)</f>
        <v>100</v>
      </c>
      <c r="V95" s="23"/>
    </row>
    <row r="96" spans="2:22" ht="224.4" x14ac:dyDescent="0.25">
      <c r="B96" s="173"/>
      <c r="C96" s="8" t="s">
        <v>13</v>
      </c>
      <c r="D96" s="28" t="s">
        <v>155</v>
      </c>
      <c r="E96" s="193"/>
      <c r="F96" s="48">
        <f>Shopping!F96</f>
        <v>0</v>
      </c>
      <c r="G96" s="193"/>
      <c r="H96" s="48">
        <f>'1. Prüfung (Shopping)'!H96</f>
        <v>5</v>
      </c>
      <c r="I96" s="193"/>
      <c r="J96" s="13">
        <v>5</v>
      </c>
      <c r="K96" s="12">
        <v>5</v>
      </c>
      <c r="L96" s="174"/>
      <c r="M96" s="174"/>
      <c r="N96" s="50">
        <f>'1. Prüfung (Shopping)'!L96</f>
        <v>0</v>
      </c>
      <c r="O96" s="51"/>
      <c r="P96" s="11"/>
      <c r="S96" s="174" t="str">
        <f t="shared" si="3"/>
        <v/>
      </c>
      <c r="T96" s="12">
        <f t="shared" si="4"/>
        <v>5</v>
      </c>
      <c r="U96" s="174"/>
      <c r="V96" s="174"/>
    </row>
    <row r="97" spans="2:22" ht="211.2" x14ac:dyDescent="0.25">
      <c r="B97" s="173"/>
      <c r="C97" s="8" t="s">
        <v>14</v>
      </c>
      <c r="D97" s="28" t="s">
        <v>156</v>
      </c>
      <c r="E97" s="193"/>
      <c r="F97" s="48">
        <f>Shopping!F97</f>
        <v>0</v>
      </c>
      <c r="G97" s="193"/>
      <c r="H97" s="48">
        <f>'1. Prüfung (Shopping)'!H97</f>
        <v>25</v>
      </c>
      <c r="I97" s="193"/>
      <c r="J97" s="13">
        <v>25</v>
      </c>
      <c r="K97" s="12">
        <v>25</v>
      </c>
      <c r="L97" s="174"/>
      <c r="M97" s="174"/>
      <c r="N97" s="50">
        <f>'1. Prüfung (Shopping)'!L97</f>
        <v>0</v>
      </c>
      <c r="O97" s="51"/>
      <c r="P97" s="11"/>
      <c r="S97" s="174" t="str">
        <f t="shared" si="3"/>
        <v/>
      </c>
      <c r="T97" s="12">
        <f t="shared" si="4"/>
        <v>25</v>
      </c>
      <c r="U97" s="174"/>
      <c r="V97" s="174"/>
    </row>
    <row r="98" spans="2:22" ht="145.19999999999999" x14ac:dyDescent="0.25">
      <c r="B98" s="173"/>
      <c r="C98" s="8" t="s">
        <v>41</v>
      </c>
      <c r="D98" s="28" t="s">
        <v>157</v>
      </c>
      <c r="E98" s="193"/>
      <c r="F98" s="48">
        <f>Shopping!F98</f>
        <v>0</v>
      </c>
      <c r="G98" s="193"/>
      <c r="H98" s="48">
        <f>'1. Prüfung (Shopping)'!H98</f>
        <v>10</v>
      </c>
      <c r="I98" s="193"/>
      <c r="J98" s="13">
        <v>10</v>
      </c>
      <c r="K98" s="12">
        <v>10</v>
      </c>
      <c r="L98" s="174"/>
      <c r="M98" s="174"/>
      <c r="N98" s="50">
        <f>'1. Prüfung (Shopping)'!L98</f>
        <v>0</v>
      </c>
      <c r="O98" s="51"/>
      <c r="P98" s="11"/>
      <c r="S98" s="174" t="str">
        <f t="shared" si="3"/>
        <v/>
      </c>
      <c r="T98" s="12">
        <f t="shared" si="4"/>
        <v>10</v>
      </c>
      <c r="U98" s="174"/>
      <c r="V98" s="174"/>
    </row>
    <row r="99" spans="2:22" ht="158.4" x14ac:dyDescent="0.25">
      <c r="B99" s="173"/>
      <c r="C99" s="8" t="s">
        <v>109</v>
      </c>
      <c r="D99" s="28" t="s">
        <v>158</v>
      </c>
      <c r="E99" s="193"/>
      <c r="F99" s="48">
        <f>Shopping!F99</f>
        <v>0</v>
      </c>
      <c r="G99" s="193"/>
      <c r="H99" s="48">
        <f>'1. Prüfung (Shopping)'!H99</f>
        <v>10</v>
      </c>
      <c r="I99" s="193"/>
      <c r="J99" s="13">
        <v>10</v>
      </c>
      <c r="K99" s="12">
        <v>10</v>
      </c>
      <c r="L99" s="174"/>
      <c r="M99" s="174"/>
      <c r="N99" s="50">
        <f>'1. Prüfung (Shopping)'!L99</f>
        <v>0</v>
      </c>
      <c r="O99" s="51"/>
      <c r="P99" s="11"/>
      <c r="S99" s="174" t="str">
        <f t="shared" si="3"/>
        <v/>
      </c>
      <c r="T99" s="12">
        <f t="shared" si="4"/>
        <v>10</v>
      </c>
      <c r="U99" s="174"/>
      <c r="V99" s="174"/>
    </row>
    <row r="100" spans="2:22" ht="105.6" x14ac:dyDescent="0.25">
      <c r="B100" s="173"/>
      <c r="C100" s="6" t="s">
        <v>15</v>
      </c>
      <c r="D100" s="28" t="s">
        <v>159</v>
      </c>
      <c r="E100" s="193"/>
      <c r="F100" s="48">
        <f>Shopping!F100</f>
        <v>0</v>
      </c>
      <c r="G100" s="193"/>
      <c r="H100" s="48">
        <f>'1. Prüfung (Shopping)'!H100</f>
        <v>10</v>
      </c>
      <c r="I100" s="193"/>
      <c r="J100" s="13">
        <v>10</v>
      </c>
      <c r="K100" s="12">
        <v>10</v>
      </c>
      <c r="L100" s="174"/>
      <c r="M100" s="174"/>
      <c r="N100" s="50">
        <f>'1. Prüfung (Shopping)'!L100</f>
        <v>0</v>
      </c>
      <c r="O100" s="51"/>
      <c r="P100" s="11"/>
      <c r="S100" s="174" t="str">
        <f t="shared" si="3"/>
        <v/>
      </c>
      <c r="T100" s="12">
        <f t="shared" si="4"/>
        <v>10</v>
      </c>
      <c r="U100" s="174"/>
      <c r="V100" s="174"/>
    </row>
    <row r="101" spans="2:22" ht="224.4" x14ac:dyDescent="0.25">
      <c r="B101" s="173"/>
      <c r="C101" s="8" t="s">
        <v>17</v>
      </c>
      <c r="D101" s="28" t="s">
        <v>160</v>
      </c>
      <c r="E101" s="193"/>
      <c r="F101" s="48">
        <f>Shopping!F101</f>
        <v>0</v>
      </c>
      <c r="G101" s="193"/>
      <c r="H101" s="48">
        <f>'1. Prüfung (Shopping)'!H101</f>
        <v>10</v>
      </c>
      <c r="I101" s="193"/>
      <c r="J101" s="13">
        <v>10</v>
      </c>
      <c r="K101" s="12">
        <v>10</v>
      </c>
      <c r="L101" s="174"/>
      <c r="M101" s="174"/>
      <c r="N101" s="50">
        <f>'1. Prüfung (Shopping)'!L101</f>
        <v>0</v>
      </c>
      <c r="O101" s="51"/>
      <c r="P101" s="11"/>
      <c r="S101" s="174" t="str">
        <f t="shared" si="3"/>
        <v/>
      </c>
      <c r="T101" s="12">
        <f t="shared" si="4"/>
        <v>10</v>
      </c>
      <c r="U101" s="174"/>
      <c r="V101" s="174"/>
    </row>
    <row r="102" spans="2:22" ht="52.8" x14ac:dyDescent="0.25">
      <c r="B102" s="173"/>
      <c r="C102" s="8" t="s">
        <v>72</v>
      </c>
      <c r="D102" s="28" t="s">
        <v>161</v>
      </c>
      <c r="E102" s="193"/>
      <c r="F102" s="48">
        <f>Shopping!F102</f>
        <v>0</v>
      </c>
      <c r="G102" s="193"/>
      <c r="H102" s="48">
        <f>'1. Prüfung (Shopping)'!H102</f>
        <v>15</v>
      </c>
      <c r="I102" s="193"/>
      <c r="J102" s="13">
        <v>15</v>
      </c>
      <c r="K102" s="12">
        <v>15</v>
      </c>
      <c r="L102" s="174"/>
      <c r="M102" s="174"/>
      <c r="N102" s="50">
        <f>'1. Prüfung (Shopping)'!L102</f>
        <v>0</v>
      </c>
      <c r="O102" s="51"/>
      <c r="P102" s="11"/>
      <c r="S102" s="174" t="str">
        <f t="shared" si="3"/>
        <v/>
      </c>
      <c r="T102" s="12">
        <f t="shared" si="4"/>
        <v>15</v>
      </c>
      <c r="U102" s="174"/>
      <c r="V102" s="174"/>
    </row>
    <row r="103" spans="2:22" ht="118.8" x14ac:dyDescent="0.25">
      <c r="B103" s="173"/>
      <c r="C103" s="8" t="s">
        <v>74</v>
      </c>
      <c r="D103" s="28" t="s">
        <v>162</v>
      </c>
      <c r="E103" s="193"/>
      <c r="F103" s="48">
        <f>Shopping!F103</f>
        <v>0</v>
      </c>
      <c r="G103" s="193"/>
      <c r="H103" s="48">
        <f>'1. Prüfung (Shopping)'!H103</f>
        <v>15</v>
      </c>
      <c r="I103" s="193"/>
      <c r="J103" s="13">
        <v>15</v>
      </c>
      <c r="K103" s="12">
        <v>15</v>
      </c>
      <c r="L103" s="174"/>
      <c r="M103" s="174"/>
      <c r="N103" s="50">
        <f>'1. Prüfung (Shopping)'!L103</f>
        <v>0</v>
      </c>
      <c r="O103" s="51"/>
      <c r="P103" s="11"/>
      <c r="S103" s="174" t="str">
        <f t="shared" si="3"/>
        <v/>
      </c>
      <c r="T103" s="12">
        <f t="shared" si="4"/>
        <v>15</v>
      </c>
      <c r="U103" s="174"/>
      <c r="V103" s="174"/>
    </row>
    <row r="104" spans="2:22" ht="26.1" customHeight="1" x14ac:dyDescent="0.25">
      <c r="B104" s="29" t="s">
        <v>163</v>
      </c>
      <c r="C104" s="163" t="s">
        <v>164</v>
      </c>
      <c r="D104" s="163"/>
      <c r="E104" s="47">
        <f>Shopping!E104</f>
        <v>0</v>
      </c>
      <c r="F104" s="23"/>
      <c r="G104" s="47">
        <f>'1. Prüfung (Shopping)'!G104</f>
        <v>100</v>
      </c>
      <c r="H104" s="23"/>
      <c r="I104" s="49">
        <f>U104</f>
        <v>100</v>
      </c>
      <c r="J104" s="23"/>
      <c r="K104" s="12">
        <v>100</v>
      </c>
      <c r="L104" s="12">
        <v>2</v>
      </c>
      <c r="M104" s="21">
        <f>U104/K104</f>
        <v>1</v>
      </c>
      <c r="N104" s="50">
        <f>'1. Prüfung (Shopping)'!L104</f>
        <v>0</v>
      </c>
      <c r="O104" s="50"/>
      <c r="P104" s="11"/>
      <c r="S104" s="12" t="str">
        <f t="shared" si="3"/>
        <v>PRO2.4</v>
      </c>
      <c r="T104" s="12">
        <f t="shared" si="4"/>
        <v>0</v>
      </c>
      <c r="U104" s="12">
        <f>SUM(T105:T107)</f>
        <v>100</v>
      </c>
      <c r="V104" s="23"/>
    </row>
    <row r="105" spans="2:22" ht="26.4" x14ac:dyDescent="0.25">
      <c r="B105" s="173"/>
      <c r="C105" s="9" t="s">
        <v>13</v>
      </c>
      <c r="D105" s="28" t="s">
        <v>165</v>
      </c>
      <c r="E105" s="193"/>
      <c r="F105" s="48">
        <f>Shopping!F105</f>
        <v>0</v>
      </c>
      <c r="G105" s="193"/>
      <c r="H105" s="48">
        <f>'1. Prüfung (Shopping)'!H105</f>
        <v>35</v>
      </c>
      <c r="I105" s="193"/>
      <c r="J105" s="13">
        <v>35</v>
      </c>
      <c r="K105" s="12">
        <v>35</v>
      </c>
      <c r="L105" s="174"/>
      <c r="M105" s="174"/>
      <c r="N105" s="50">
        <f>'1. Prüfung (Shopping)'!L105</f>
        <v>0</v>
      </c>
      <c r="O105" s="51"/>
      <c r="P105" s="11"/>
      <c r="S105" s="174" t="str">
        <f t="shared" si="3"/>
        <v/>
      </c>
      <c r="T105" s="12">
        <f t="shared" si="4"/>
        <v>35</v>
      </c>
      <c r="U105" s="174"/>
      <c r="V105" s="174"/>
    </row>
    <row r="106" spans="2:22" ht="92.4" x14ac:dyDescent="0.25">
      <c r="B106" s="173"/>
      <c r="C106" s="9" t="s">
        <v>15</v>
      </c>
      <c r="D106" s="28" t="s">
        <v>166</v>
      </c>
      <c r="E106" s="193"/>
      <c r="F106" s="48">
        <f>Shopping!F106</f>
        <v>0</v>
      </c>
      <c r="G106" s="193"/>
      <c r="H106" s="48">
        <f>'1. Prüfung (Shopping)'!H106</f>
        <v>30</v>
      </c>
      <c r="I106" s="193"/>
      <c r="J106" s="13">
        <v>30</v>
      </c>
      <c r="K106" s="12">
        <v>30</v>
      </c>
      <c r="L106" s="174"/>
      <c r="M106" s="174"/>
      <c r="N106" s="50">
        <f>'1. Prüfung (Shopping)'!L106</f>
        <v>0</v>
      </c>
      <c r="O106" s="51"/>
      <c r="P106" s="11"/>
      <c r="S106" s="174" t="str">
        <f t="shared" si="3"/>
        <v/>
      </c>
      <c r="T106" s="12">
        <f t="shared" si="4"/>
        <v>30</v>
      </c>
      <c r="U106" s="174"/>
      <c r="V106" s="174"/>
    </row>
    <row r="107" spans="2:22" ht="26.4" x14ac:dyDescent="0.25">
      <c r="B107" s="173"/>
      <c r="C107" s="9" t="s">
        <v>35</v>
      </c>
      <c r="D107" s="28" t="s">
        <v>167</v>
      </c>
      <c r="E107" s="193"/>
      <c r="F107" s="48">
        <f>Shopping!F107</f>
        <v>0</v>
      </c>
      <c r="G107" s="193"/>
      <c r="H107" s="48">
        <f>'1. Prüfung (Shopping)'!H107</f>
        <v>35</v>
      </c>
      <c r="I107" s="193"/>
      <c r="J107" s="13">
        <v>35</v>
      </c>
      <c r="K107" s="12">
        <v>35</v>
      </c>
      <c r="L107" s="174"/>
      <c r="M107" s="174"/>
      <c r="N107" s="50">
        <f>'1. Prüfung (Shopping)'!L107</f>
        <v>0</v>
      </c>
      <c r="O107" s="51"/>
      <c r="P107" s="11"/>
      <c r="S107" s="174" t="str">
        <f t="shared" si="3"/>
        <v/>
      </c>
      <c r="T107" s="12">
        <f t="shared" si="4"/>
        <v>35</v>
      </c>
      <c r="U107" s="174"/>
      <c r="V107" s="174"/>
    </row>
  </sheetData>
  <mergeCells count="178">
    <mergeCell ref="U105:U107"/>
    <mergeCell ref="V105:V107"/>
    <mergeCell ref="U96:U103"/>
    <mergeCell ref="V96:V103"/>
    <mergeCell ref="V89:V90"/>
    <mergeCell ref="U81:U87"/>
    <mergeCell ref="V81:V87"/>
    <mergeCell ref="V72:V78"/>
    <mergeCell ref="U63:U70"/>
    <mergeCell ref="V63:V70"/>
    <mergeCell ref="C104:D104"/>
    <mergeCell ref="B105:B107"/>
    <mergeCell ref="E105:E107"/>
    <mergeCell ref="I105:I107"/>
    <mergeCell ref="L105:L107"/>
    <mergeCell ref="M105:M107"/>
    <mergeCell ref="S105:S107"/>
    <mergeCell ref="C95:D95"/>
    <mergeCell ref="B96:B103"/>
    <mergeCell ref="E96:E103"/>
    <mergeCell ref="I96:I103"/>
    <mergeCell ref="L96:L103"/>
    <mergeCell ref="M96:M103"/>
    <mergeCell ref="G96:G103"/>
    <mergeCell ref="S96:S103"/>
    <mergeCell ref="G105:G107"/>
    <mergeCell ref="C91:D91"/>
    <mergeCell ref="B92:B94"/>
    <mergeCell ref="E92:E94"/>
    <mergeCell ref="I92:I94"/>
    <mergeCell ref="L92:L94"/>
    <mergeCell ref="M92:M94"/>
    <mergeCell ref="S92:S94"/>
    <mergeCell ref="U92:U94"/>
    <mergeCell ref="V92:V94"/>
    <mergeCell ref="G92:G94"/>
    <mergeCell ref="C88:D88"/>
    <mergeCell ref="B89:B90"/>
    <mergeCell ref="E89:E90"/>
    <mergeCell ref="I89:I90"/>
    <mergeCell ref="L89:L90"/>
    <mergeCell ref="M89:M90"/>
    <mergeCell ref="S89:S90"/>
    <mergeCell ref="U89:U90"/>
    <mergeCell ref="U72:U78"/>
    <mergeCell ref="C79:D79"/>
    <mergeCell ref="C80:D80"/>
    <mergeCell ref="B81:B87"/>
    <mergeCell ref="E81:E87"/>
    <mergeCell ref="I81:I87"/>
    <mergeCell ref="L81:L87"/>
    <mergeCell ref="M81:M87"/>
    <mergeCell ref="S81:S87"/>
    <mergeCell ref="G72:G78"/>
    <mergeCell ref="G81:G87"/>
    <mergeCell ref="G89:G90"/>
    <mergeCell ref="C71:D71"/>
    <mergeCell ref="B72:B78"/>
    <mergeCell ref="E72:E78"/>
    <mergeCell ref="I72:I78"/>
    <mergeCell ref="L72:L78"/>
    <mergeCell ref="M72:M78"/>
    <mergeCell ref="S72:S78"/>
    <mergeCell ref="C62:D62"/>
    <mergeCell ref="B63:B70"/>
    <mergeCell ref="E63:E70"/>
    <mergeCell ref="I63:I70"/>
    <mergeCell ref="L63:L70"/>
    <mergeCell ref="M63:M70"/>
    <mergeCell ref="S63:S70"/>
    <mergeCell ref="G63:G70"/>
    <mergeCell ref="C52:D52"/>
    <mergeCell ref="B53:B61"/>
    <mergeCell ref="E53:E61"/>
    <mergeCell ref="I53:I61"/>
    <mergeCell ref="L53:L61"/>
    <mergeCell ref="M53:M61"/>
    <mergeCell ref="S53:S61"/>
    <mergeCell ref="U53:U61"/>
    <mergeCell ref="V53:V61"/>
    <mergeCell ref="G53:G61"/>
    <mergeCell ref="C39:D39"/>
    <mergeCell ref="B40:B51"/>
    <mergeCell ref="E40:E51"/>
    <mergeCell ref="I40:I51"/>
    <mergeCell ref="L40:L51"/>
    <mergeCell ref="M40:M51"/>
    <mergeCell ref="S40:S51"/>
    <mergeCell ref="U40:U51"/>
    <mergeCell ref="V40:V51"/>
    <mergeCell ref="G40:G51"/>
    <mergeCell ref="C34:D34"/>
    <mergeCell ref="B35:B38"/>
    <mergeCell ref="E35:E38"/>
    <mergeCell ref="I35:I38"/>
    <mergeCell ref="L35:L38"/>
    <mergeCell ref="M35:M38"/>
    <mergeCell ref="S35:S38"/>
    <mergeCell ref="U35:U38"/>
    <mergeCell ref="V35:V38"/>
    <mergeCell ref="G35:G38"/>
    <mergeCell ref="C25:D25"/>
    <mergeCell ref="B26:B33"/>
    <mergeCell ref="E26:E33"/>
    <mergeCell ref="I26:I33"/>
    <mergeCell ref="L26:L33"/>
    <mergeCell ref="M26:M33"/>
    <mergeCell ref="V19:V21"/>
    <mergeCell ref="C22:D22"/>
    <mergeCell ref="B23:B24"/>
    <mergeCell ref="E23:E24"/>
    <mergeCell ref="I23:I24"/>
    <mergeCell ref="L23:L24"/>
    <mergeCell ref="M23:M24"/>
    <mergeCell ref="S23:S24"/>
    <mergeCell ref="U23:U24"/>
    <mergeCell ref="V23:V24"/>
    <mergeCell ref="U26:U33"/>
    <mergeCell ref="V26:V33"/>
    <mergeCell ref="G19:G21"/>
    <mergeCell ref="G23:G24"/>
    <mergeCell ref="G26:G33"/>
    <mergeCell ref="S26:S33"/>
    <mergeCell ref="U13:U17"/>
    <mergeCell ref="V13:V17"/>
    <mergeCell ref="C18:D18"/>
    <mergeCell ref="B19:B21"/>
    <mergeCell ref="E19:E21"/>
    <mergeCell ref="I19:I21"/>
    <mergeCell ref="L19:L21"/>
    <mergeCell ref="M19:M21"/>
    <mergeCell ref="S19:S21"/>
    <mergeCell ref="U19:U21"/>
    <mergeCell ref="B13:B17"/>
    <mergeCell ref="E13:E17"/>
    <mergeCell ref="I13:I17"/>
    <mergeCell ref="L13:L17"/>
    <mergeCell ref="M13:M17"/>
    <mergeCell ref="S13:S17"/>
    <mergeCell ref="G13:G17"/>
    <mergeCell ref="U10:U11"/>
    <mergeCell ref="V10:V11"/>
    <mergeCell ref="C12:D12"/>
    <mergeCell ref="B10:D11"/>
    <mergeCell ref="E10:F10"/>
    <mergeCell ref="I10:K10"/>
    <mergeCell ref="L10:L11"/>
    <mergeCell ref="M10:M11"/>
    <mergeCell ref="N10:N11"/>
    <mergeCell ref="O10:O11"/>
    <mergeCell ref="G10:H10"/>
    <mergeCell ref="P10:P11"/>
    <mergeCell ref="S10:S11"/>
    <mergeCell ref="B7:C7"/>
    <mergeCell ref="D7:F7"/>
    <mergeCell ref="B8:C8"/>
    <mergeCell ref="D8:F8"/>
    <mergeCell ref="B4:C4"/>
    <mergeCell ref="D4:F4"/>
    <mergeCell ref="J4:L4"/>
    <mergeCell ref="J6:L6"/>
    <mergeCell ref="T10:T11"/>
    <mergeCell ref="M6:P6"/>
    <mergeCell ref="M4:P4"/>
    <mergeCell ref="B5:C5"/>
    <mergeCell ref="D5:F5"/>
    <mergeCell ref="B6:C6"/>
    <mergeCell ref="D6:F6"/>
    <mergeCell ref="B2:C2"/>
    <mergeCell ref="D2:F2"/>
    <mergeCell ref="J2:L2"/>
    <mergeCell ref="M2:P2"/>
    <mergeCell ref="B3:C3"/>
    <mergeCell ref="D3:F3"/>
    <mergeCell ref="J3:L3"/>
    <mergeCell ref="M3:P3"/>
    <mergeCell ref="J5:L5"/>
    <mergeCell ref="M5:P5"/>
  </mergeCells>
  <dataValidations disablePrompts="1" count="1">
    <dataValidation type="list" allowBlank="1" showInputMessage="1" showErrorMessage="1" sqref="J63" xr:uid="{00000000-0002-0000-0C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96098303-D7E4-40BB-9DA2-9768EDA95072}">
            <x14:iconSet iconSet="3Symbols" showValue="0" custom="1">
              <x14:cfvo type="percent">
                <xm:f>0</xm:f>
              </x14:cfvo>
              <x14:cfvo type="num">
                <xm:f>2</xm:f>
              </x14:cfvo>
              <x14:cfvo type="num">
                <xm:f>3</xm:f>
              </x14:cfvo>
              <x14:cfIcon iconSet="3Symbols" iconId="2"/>
              <x14:cfIcon iconSet="3Symbols" iconId="1"/>
              <x14:cfIcon iconSet="3Symbols" iconId="0"/>
            </x14:iconSet>
          </x14:cfRule>
          <xm:sqref>N12:O107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sheetPr>
  <dimension ref="B2:F35"/>
  <sheetViews>
    <sheetView view="pageBreakPreview" zoomScaleNormal="100" zoomScaleSheetLayoutView="100" workbookViewId="0">
      <selection activeCell="C7" sqref="C7"/>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342</v>
      </c>
      <c r="F9" s="20" t="s">
        <v>11</v>
      </c>
    </row>
    <row r="10" spans="2:6" x14ac:dyDescent="0.25">
      <c r="B10" s="30" t="str">
        <f>'1. Prüfung (Shopping)'!B12</f>
        <v>ENV1.1</v>
      </c>
      <c r="C10" s="64" t="str">
        <f>'1. Prüfung (Shopping)'!C12:D12</f>
        <v>Umweltwirkungen über den Lebenszyklus</v>
      </c>
      <c r="D10" s="12">
        <f>'1. Prüfung (Shopping)'!J12</f>
        <v>12</v>
      </c>
      <c r="E10" s="12">
        <f>'2. Prüfung (Shopping)'!I12</f>
        <v>100</v>
      </c>
      <c r="F10" s="21">
        <f>'2. Prüfung (Shopping)'!M12</f>
        <v>1</v>
      </c>
    </row>
    <row r="11" spans="2:6" x14ac:dyDescent="0.25">
      <c r="B11" s="30" t="str">
        <f>'1. Prüfung (Shopping)'!B18</f>
        <v>ENV1.2</v>
      </c>
      <c r="C11" s="65" t="str">
        <f>'1. Prüfung (Shopping)'!C18:D18</f>
        <v>Risiken für die lokale Umwelt</v>
      </c>
      <c r="D11" s="12">
        <f>'1. Prüfung (Shopping)'!J18</f>
        <v>8</v>
      </c>
      <c r="E11" s="12">
        <f>'2. Prüfung (Shopping)'!I18</f>
        <v>100</v>
      </c>
      <c r="F11" s="21">
        <f>'2. Prüfung (Shopping)'!M18</f>
        <v>1</v>
      </c>
    </row>
    <row r="12" spans="2:6" ht="25.5" customHeight="1" x14ac:dyDescent="0.25">
      <c r="B12" s="30" t="str">
        <f>'1. Prüfung (Shopping)'!B22</f>
        <v>ENV1.3</v>
      </c>
      <c r="C12" s="65" t="str">
        <f>'1. Prüfung (Shopping)'!C22:D22</f>
        <v>Verantwortungsbewusste Ressourcengewinnung</v>
      </c>
      <c r="D12" s="12">
        <f>'1. Prüfung (Shopping)'!J22</f>
        <v>4</v>
      </c>
      <c r="E12" s="12">
        <f>'2. Prüfung (Shopping)'!I22</f>
        <v>100</v>
      </c>
      <c r="F12" s="21">
        <f>'2. Prüfung (Shopping)'!M22</f>
        <v>1</v>
      </c>
    </row>
    <row r="13" spans="2:6" x14ac:dyDescent="0.25">
      <c r="B13" s="30" t="str">
        <f>'1. Prüfung (Shopping)'!B25</f>
        <v>ENV1.8</v>
      </c>
      <c r="C13" s="65" t="str">
        <f>'1. Prüfung (Shopping)'!C25:D25</f>
        <v>Energieeffizienz und Klimaschutz</v>
      </c>
      <c r="D13" s="12">
        <f>'1. Prüfung (Shopping)'!J25</f>
        <v>6</v>
      </c>
      <c r="E13" s="12">
        <f>'2. Prüfung (Shopping)'!I25</f>
        <v>115</v>
      </c>
      <c r="F13" s="21">
        <f>'2. Prüfung (Shopping)'!M25</f>
        <v>1.1499999999999999</v>
      </c>
    </row>
    <row r="14" spans="2:6" x14ac:dyDescent="0.25">
      <c r="B14" s="30" t="str">
        <f>'1. Prüfung (Shopping)'!B34</f>
        <v>ECO1.1</v>
      </c>
      <c r="C14" s="65" t="str">
        <f>'1. Prüfung (Shopping)'!C34:D34</f>
        <v>Kosten über den Lebenszyklus</v>
      </c>
      <c r="D14" s="12">
        <f>'1. Prüfung (Shopping)'!J34</f>
        <v>15</v>
      </c>
      <c r="E14" s="12">
        <f>'2. Prüfung (Shopping)'!I34</f>
        <v>110</v>
      </c>
      <c r="F14" s="21">
        <f>'2. Prüfung (Shopping)'!M34</f>
        <v>1.1000000000000001</v>
      </c>
    </row>
    <row r="15" spans="2:6" x14ac:dyDescent="0.25">
      <c r="B15" s="30" t="str">
        <f>'1. Prüfung (Shopping)'!B39</f>
        <v>SOC1.1</v>
      </c>
      <c r="C15" s="65" t="str">
        <f>'1. Prüfung (Shopping)'!C39:D39</f>
        <v>Thermischer Komfort</v>
      </c>
      <c r="D15" s="12">
        <f>'1. Prüfung (Shopping)'!J39</f>
        <v>2</v>
      </c>
      <c r="E15" s="12">
        <f>'2. Prüfung (Shopping)'!I39</f>
        <v>100</v>
      </c>
      <c r="F15" s="21">
        <f>'2. Prüfung (Shopping)'!M39</f>
        <v>1</v>
      </c>
    </row>
    <row r="16" spans="2:6" x14ac:dyDescent="0.25">
      <c r="B16" s="30" t="str">
        <f>'1. Prüfung (Shopping)'!B52</f>
        <v>SOC1.2</v>
      </c>
      <c r="C16" s="65" t="str">
        <f>'1. Prüfung (Shopping)'!C52:D52</f>
        <v>Innenraumluftqualität</v>
      </c>
      <c r="D16" s="12">
        <f>'1. Prüfung (Shopping)'!J52</f>
        <v>9</v>
      </c>
      <c r="E16" s="12">
        <f>'2. Prüfung (Shopping)'!I52</f>
        <v>104</v>
      </c>
      <c r="F16" s="21">
        <f>'2. Prüfung (Shopping)'!M52</f>
        <v>1.04</v>
      </c>
    </row>
    <row r="17" spans="2:6" x14ac:dyDescent="0.25">
      <c r="B17" s="30" t="str">
        <f>'1. Prüfung (Shopping)'!B62</f>
        <v>SOC1.4</v>
      </c>
      <c r="C17" s="65" t="str">
        <f>'1. Prüfung (Shopping)'!C62:D62</f>
        <v>Visueller Komfort</v>
      </c>
      <c r="D17" s="12">
        <f>'1. Prüfung (Shopping)'!J62</f>
        <v>5</v>
      </c>
      <c r="E17" s="12">
        <f>'2. Prüfung (Shopping)'!I62</f>
        <v>70</v>
      </c>
      <c r="F17" s="21">
        <f>'2. Prüfung (Shopping)'!M62</f>
        <v>1</v>
      </c>
    </row>
    <row r="18" spans="2:6" x14ac:dyDescent="0.25">
      <c r="B18" s="30" t="str">
        <f>'1. Prüfung (Shopping)'!B71</f>
        <v>SOC1.6</v>
      </c>
      <c r="C18" s="65" t="str">
        <f>'1. Prüfung (Shopping)'!C71:D71</f>
        <v>Aufenthaltsqualitäten</v>
      </c>
      <c r="D18" s="12">
        <f>'1. Prüfung (Shopping)'!J71</f>
        <v>6</v>
      </c>
      <c r="E18" s="12">
        <f>'2. Prüfung (Shopping)'!I71</f>
        <v>90</v>
      </c>
      <c r="F18" s="21">
        <f>'2. Prüfung (Shopping)'!M71</f>
        <v>1</v>
      </c>
    </row>
    <row r="19" spans="2:6" x14ac:dyDescent="0.25">
      <c r="B19" s="30" t="str">
        <f>'1. Prüfung (Shopping)'!B79</f>
        <v>SOC2.1</v>
      </c>
      <c r="C19" s="65" t="s">
        <v>337</v>
      </c>
      <c r="D19" s="12">
        <f>'1. Prüfung (Shopping)'!J79</f>
        <v>8</v>
      </c>
      <c r="E19" s="12">
        <f>'2. Prüfung (Shopping)'!I79</f>
        <v>100</v>
      </c>
      <c r="F19" s="21">
        <f>'2. Prüfung (Shopping)'!M79</f>
        <v>1</v>
      </c>
    </row>
    <row r="20" spans="2:6" x14ac:dyDescent="0.25">
      <c r="B20" s="30" t="str">
        <f>'1. Prüfung (Shopping)'!B80</f>
        <v>TEC1.6</v>
      </c>
      <c r="C20" s="65" t="str">
        <f>'1. Prüfung (Shopping)'!C80:D80</f>
        <v>Rückbau- und Recyclingfreundlichkeit</v>
      </c>
      <c r="D20" s="12">
        <f>'1. Prüfung (Shopping)'!J80</f>
        <v>10</v>
      </c>
      <c r="E20" s="12">
        <f>'2. Prüfung (Shopping)'!I80</f>
        <v>115</v>
      </c>
      <c r="F20" s="21">
        <f>'2. Prüfung (Shopping)'!M80</f>
        <v>1.1499999999999999</v>
      </c>
    </row>
    <row r="21" spans="2:6" x14ac:dyDescent="0.25">
      <c r="B21" s="30" t="str">
        <f>'1. Prüfung (Shopping)'!B88</f>
        <v>PRO1.1</v>
      </c>
      <c r="C21" s="64" t="str">
        <f>'1. Prüfung (Shopping)'!C88:D88</f>
        <v>Projektvorbereitung und Planung</v>
      </c>
      <c r="D21" s="12">
        <f>'1. Prüfung (Shopping)'!J88</f>
        <v>3</v>
      </c>
      <c r="E21" s="12">
        <f>'2. Prüfung (Shopping)'!I88</f>
        <v>100</v>
      </c>
      <c r="F21" s="21">
        <f>'2. Prüfung (Shopping)'!M88</f>
        <v>1</v>
      </c>
    </row>
    <row r="22" spans="2:6" x14ac:dyDescent="0.25">
      <c r="B22" s="30" t="str">
        <f>'1. Prüfung (Shopping)'!B91</f>
        <v>PRO1.6</v>
      </c>
      <c r="C22" s="64" t="str">
        <f>'1. Prüfung (Shopping)'!C91:D91</f>
        <v>Verfahren zur gestalterischen Konzeption</v>
      </c>
      <c r="D22" s="12">
        <f>'1. Prüfung (Shopping)'!J91</f>
        <v>4</v>
      </c>
      <c r="E22" s="12">
        <f>'2. Prüfung (Shopping)'!I91</f>
        <v>100</v>
      </c>
      <c r="F22" s="21">
        <f>'2. Prüfung (Shopping)'!M91</f>
        <v>1</v>
      </c>
    </row>
    <row r="23" spans="2:6" ht="26.4" x14ac:dyDescent="0.25">
      <c r="B23" s="30" t="str">
        <f>'1. Prüfung (Shopping)'!B95</f>
        <v>PRO1.8</v>
      </c>
      <c r="C23" s="64" t="str">
        <f>'1. Prüfung (Shopping)'!C95:D95</f>
        <v>Konzeptionierung und Voraussetzungen für eine optimale Nutzung</v>
      </c>
      <c r="D23" s="12">
        <f>'1. Prüfung (Shopping)'!J95</f>
        <v>6</v>
      </c>
      <c r="E23" s="12">
        <f>'2. Prüfung (Shopping)'!I95</f>
        <v>100</v>
      </c>
      <c r="F23" s="21">
        <f>'2. Prüfung (Shopping)'!M95</f>
        <v>1</v>
      </c>
    </row>
    <row r="24" spans="2:6" x14ac:dyDescent="0.25">
      <c r="B24" s="30" t="str">
        <f>'1. Prüfung (Shopping)'!B104</f>
        <v>PRO2.4</v>
      </c>
      <c r="C24" s="64" t="str">
        <f>'1. Prüfung (Shopping)'!C104:D104</f>
        <v>Nutzerkommunikation</v>
      </c>
      <c r="D24" s="12">
        <f>'1. Prüfung (Shopping)'!J104</f>
        <v>2</v>
      </c>
      <c r="E24" s="12">
        <f>'2. Prüfung (Shopping)'!I104</f>
        <v>100</v>
      </c>
      <c r="F24" s="21">
        <f>'2. Prüfung (Shopping)'!M104</f>
        <v>1</v>
      </c>
    </row>
    <row r="26" spans="2:6" x14ac:dyDescent="0.25">
      <c r="B26" s="192" t="s">
        <v>190</v>
      </c>
      <c r="C26" s="192"/>
      <c r="D26" s="20" t="s">
        <v>338</v>
      </c>
      <c r="E26" s="20" t="s">
        <v>11</v>
      </c>
    </row>
    <row r="27" spans="2:6" x14ac:dyDescent="0.25">
      <c r="B27" s="184" t="str">
        <f>'1. Prüfung (Shopping)'!D2</f>
        <v>Ökologische Qualität (ENV)</v>
      </c>
      <c r="C27" s="184"/>
      <c r="D27" s="66">
        <f>(D10+D11+D12+D13)/100</f>
        <v>0.3</v>
      </c>
      <c r="E27" s="21">
        <f>'2. Prüfung (Shopping)'!B2</f>
        <v>1</v>
      </c>
    </row>
    <row r="28" spans="2:6" x14ac:dyDescent="0.25">
      <c r="B28" s="184" t="str">
        <f>'1. Prüfung (Shopping)'!D3</f>
        <v>Ökonomische Qualität (ECO)</v>
      </c>
      <c r="C28" s="184"/>
      <c r="D28" s="66">
        <f>D14/100</f>
        <v>0.15</v>
      </c>
      <c r="E28" s="21">
        <f>'2. Prüfung (Shopping)'!B3</f>
        <v>1</v>
      </c>
    </row>
    <row r="29" spans="2:6" x14ac:dyDescent="0.25">
      <c r="B29" s="184" t="str">
        <f>'1. Prüfung (Shopping)'!D4</f>
        <v>Soziokulturelle und Funktionale Qualität (SOC)</v>
      </c>
      <c r="C29" s="184"/>
      <c r="D29" s="66">
        <f>(D15+D16+D17+D18+D19)/100</f>
        <v>0.3</v>
      </c>
      <c r="E29" s="21">
        <f>'2. Prüfung (Shopping)'!B4</f>
        <v>1</v>
      </c>
    </row>
    <row r="30" spans="2:6" x14ac:dyDescent="0.25">
      <c r="B30" s="184" t="str">
        <f>'1. Prüfung (Shopping)'!D5</f>
        <v>Technische Qualität (TEC)</v>
      </c>
      <c r="C30" s="184"/>
      <c r="D30" s="66">
        <f>D20/100</f>
        <v>0.1</v>
      </c>
      <c r="E30" s="21">
        <f>'2. Prüfung (Shopping)'!B5</f>
        <v>1</v>
      </c>
    </row>
    <row r="31" spans="2:6" x14ac:dyDescent="0.25">
      <c r="B31" s="184" t="str">
        <f>'1. Prüfung (Shopping)'!D6</f>
        <v>Prozessqualität (PRO)</v>
      </c>
      <c r="C31" s="184"/>
      <c r="D31" s="66">
        <f>(D21+D22+D23+D24)/100</f>
        <v>0.15</v>
      </c>
      <c r="E31" s="21">
        <f>'2. Prüfung (Shopping)'!B6</f>
        <v>1</v>
      </c>
    </row>
    <row r="32" spans="2:6" x14ac:dyDescent="0.25">
      <c r="B32" s="190" t="s">
        <v>341</v>
      </c>
      <c r="C32" s="191"/>
      <c r="D32" s="191"/>
      <c r="E32" s="191"/>
    </row>
    <row r="33" spans="2:5" x14ac:dyDescent="0.25">
      <c r="B33" s="184" t="s">
        <v>206</v>
      </c>
      <c r="C33" s="184"/>
      <c r="D33" s="186">
        <f>'2. Prüfung (Shopping)'!B7</f>
        <v>1</v>
      </c>
      <c r="E33" s="187"/>
    </row>
    <row r="34" spans="2:5" x14ac:dyDescent="0.25">
      <c r="B34" s="184" t="s">
        <v>339</v>
      </c>
      <c r="C34" s="184"/>
      <c r="D34" s="188" t="str">
        <f>IF(AND(E27&gt;=65/100,E29&gt;=65/100,E31&gt;=65/100),"Nebenanforderung Platin erfüllt",IF(AND(E27&gt;=1/2,E29&gt;=1/2,E31&gt;=1/2),"Nebenanforderung Gold erfüllt",IF(AND(E27&gt;=35/100,E29&gt;=35/100,E31&gt;=35/100),"Nebenanforderung Silber erfüllt","Nebenanforderung nicht erfüllt")))</f>
        <v>Nebenanforderung Platin erfüllt</v>
      </c>
      <c r="E34" s="189"/>
    </row>
    <row r="35" spans="2:5" x14ac:dyDescent="0.25">
      <c r="B35" s="184" t="s">
        <v>198</v>
      </c>
      <c r="C35" s="184"/>
      <c r="D35" s="188" t="str">
        <f>'2. Prüfung (Shopping)'!B8</f>
        <v>PLATIN</v>
      </c>
      <c r="E35" s="189"/>
    </row>
  </sheetData>
  <mergeCells count="17">
    <mergeCell ref="B34:C34"/>
    <mergeCell ref="D34:E34"/>
    <mergeCell ref="B35:C35"/>
    <mergeCell ref="D35:E35"/>
    <mergeCell ref="B28:C28"/>
    <mergeCell ref="B29:C29"/>
    <mergeCell ref="B30:C30"/>
    <mergeCell ref="B31:C31"/>
    <mergeCell ref="B32:E32"/>
    <mergeCell ref="B33:C33"/>
    <mergeCell ref="D33:E33"/>
    <mergeCell ref="B27:C27"/>
    <mergeCell ref="D2:F2"/>
    <mergeCell ref="D3:F3"/>
    <mergeCell ref="D4:F4"/>
    <mergeCell ref="B6:F6"/>
    <mergeCell ref="B26:C26"/>
  </mergeCells>
  <pageMargins left="0.7" right="0.7" top="0.78740157499999996" bottom="0.78740157499999996"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499984740745262"/>
  </sheetPr>
  <dimension ref="B2:T133"/>
  <sheetViews>
    <sheetView zoomScale="85" zoomScaleNormal="85" workbookViewId="0">
      <selection activeCell="D54" sqref="D54"/>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8" width="11.6640625" style="27" customWidth="1"/>
    <col min="9" max="9" width="8.6640625" style="27" customWidth="1"/>
    <col min="10" max="11" width="11.44140625" style="27"/>
    <col min="12" max="12" width="3.6640625" style="27" customWidth="1"/>
    <col min="13" max="13" width="70.6640625" style="27" customWidth="1"/>
    <col min="14" max="15" width="11.44140625" style="27"/>
    <col min="16" max="19" width="11.44140625" style="27" hidden="1" customWidth="1" outlineLevel="1"/>
    <col min="20" max="20" width="11.44140625" style="27" collapsed="1"/>
    <col min="21" max="16384" width="11.44140625" style="27"/>
  </cols>
  <sheetData>
    <row r="2" spans="2:19" x14ac:dyDescent="0.25">
      <c r="B2" s="165">
        <f>IF((K12*J12+K18*J18+K22*J22+K25*J25)/(J12+J18+J22+J25)&gt;1,1,(K12*J12+K18*J18+K22*J22+K25*J25)/(J12+J18+J22+J25))</f>
        <v>1</v>
      </c>
      <c r="C2" s="165"/>
      <c r="D2" s="168" t="s">
        <v>172</v>
      </c>
      <c r="E2" s="168"/>
      <c r="F2" s="168"/>
      <c r="H2" s="166" t="s">
        <v>8</v>
      </c>
      <c r="I2" s="166"/>
      <c r="J2" s="166"/>
      <c r="K2" s="167"/>
      <c r="L2" s="167"/>
      <c r="M2" s="167"/>
    </row>
    <row r="3" spans="2:19" x14ac:dyDescent="0.25">
      <c r="B3" s="165">
        <f>IF(((K34+J34)/J34)&gt;1,1,((K34+J34)/J34))</f>
        <v>1</v>
      </c>
      <c r="C3" s="165"/>
      <c r="D3" s="168" t="s">
        <v>173</v>
      </c>
      <c r="E3" s="168"/>
      <c r="F3" s="168"/>
      <c r="H3" s="166" t="s">
        <v>9</v>
      </c>
      <c r="I3" s="166"/>
      <c r="J3" s="166"/>
      <c r="K3" s="167"/>
      <c r="L3" s="167"/>
      <c r="M3" s="167"/>
    </row>
    <row r="4" spans="2:19" x14ac:dyDescent="0.25">
      <c r="B4" s="165">
        <f>IF((K39*J39+K52*J52+K62*J62+K69*J69+K78*J78+K87*J87+K92*J92)/(J39+J52+J62+J69+J78+J87+J92)&gt;1,1,(K39*J39+K52*J52+K62*J62+K69*J69+K78*J78+K87*J87+K92*J92)/(J39+J52+J62+J69+J78+J87+J92))</f>
        <v>1</v>
      </c>
      <c r="C4" s="165"/>
      <c r="D4" s="168" t="s">
        <v>174</v>
      </c>
      <c r="E4" s="168"/>
      <c r="F4" s="168"/>
      <c r="H4" s="166" t="s">
        <v>352</v>
      </c>
      <c r="I4" s="166"/>
      <c r="J4" s="166"/>
      <c r="K4" s="167"/>
      <c r="L4" s="167"/>
      <c r="M4" s="167"/>
    </row>
    <row r="5" spans="2:19" x14ac:dyDescent="0.25">
      <c r="B5" s="165">
        <f>IF((K93*J93+K98*J98)/(J93+J98)&gt;1,1,(K93*J93+K98*J98)/(J93+J98))</f>
        <v>1</v>
      </c>
      <c r="C5" s="165"/>
      <c r="D5" s="168" t="s">
        <v>171</v>
      </c>
      <c r="E5" s="168"/>
      <c r="F5" s="168"/>
      <c r="H5" s="166" t="s">
        <v>355</v>
      </c>
      <c r="I5" s="166"/>
      <c r="J5" s="166"/>
      <c r="K5" s="167"/>
      <c r="L5" s="167"/>
      <c r="M5" s="167"/>
    </row>
    <row r="6" spans="2:19" x14ac:dyDescent="0.25">
      <c r="B6" s="165">
        <f>IF((K106*J106+K110*J110+K114*J114+K125*J125+K130*J130)/(J106+J110+J114+J125+J130)&gt;1,1,(K106*J106+K110*J110+K114*J114+K125*J125+K130*J130)/(J106+J110+J114+J125+J130))</f>
        <v>1</v>
      </c>
      <c r="C6" s="165"/>
      <c r="D6" s="168" t="s">
        <v>175</v>
      </c>
      <c r="E6" s="168"/>
      <c r="F6" s="168"/>
      <c r="H6" s="166" t="s">
        <v>356</v>
      </c>
      <c r="I6" s="166"/>
      <c r="J6" s="166"/>
      <c r="K6" s="167"/>
      <c r="L6" s="167"/>
      <c r="M6" s="167"/>
    </row>
    <row r="7" spans="2:19" x14ac:dyDescent="0.25">
      <c r="B7" s="165">
        <f>(B2*(J12+J18+J22+J25)+B3*J34+B4*(J39+J52+J62+J69+J78+J87+J92)+B5*(J93+J98)+B6*(J106+J110+J114+J125+J130))/100</f>
        <v>1</v>
      </c>
      <c r="C7" s="165"/>
      <c r="D7" s="168" t="s">
        <v>176</v>
      </c>
      <c r="E7" s="168"/>
      <c r="F7" s="168"/>
    </row>
    <row r="8" spans="2:19" x14ac:dyDescent="0.25">
      <c r="B8" s="165" t="str">
        <f>IF(AND(B7&gt;=8/10,B2&gt;=65/100,B4&gt;=65/100,B5&gt;=65/100,B6&gt;=65/100),"PLATIN",IF(AND(B7&gt;=65/100,B2&gt;=1/2,B4&gt;=1/2,B5&gt;=65/100,B6&gt;=1/2),"GOLD",IF(AND(B7&gt;=1/2,B2&gt;=35/100,B4&gt;=35/100,B5&gt;=35/100,B6&gt;=35/100),"SILBER","keine Ausz.")))</f>
        <v>PLATIN</v>
      </c>
      <c r="C8" s="165"/>
      <c r="D8" s="168" t="s">
        <v>179</v>
      </c>
      <c r="E8" s="168"/>
      <c r="F8" s="168"/>
    </row>
    <row r="10" spans="2:19" ht="50.1" customHeight="1" x14ac:dyDescent="0.25">
      <c r="B10" s="164" t="s">
        <v>2</v>
      </c>
      <c r="C10" s="164"/>
      <c r="D10" s="164"/>
      <c r="E10" s="176" t="s">
        <v>5</v>
      </c>
      <c r="F10" s="194"/>
      <c r="G10" s="169" t="s">
        <v>328</v>
      </c>
      <c r="H10" s="164"/>
      <c r="I10" s="164"/>
      <c r="J10" s="170" t="s">
        <v>10</v>
      </c>
      <c r="K10" s="171" t="s">
        <v>11</v>
      </c>
      <c r="L10" s="171" t="s">
        <v>329</v>
      </c>
      <c r="M10" s="164" t="s">
        <v>4</v>
      </c>
      <c r="P10" s="162" t="s">
        <v>0</v>
      </c>
      <c r="Q10" s="161" t="s">
        <v>168</v>
      </c>
      <c r="R10" s="161" t="s">
        <v>169</v>
      </c>
      <c r="S10" s="161" t="s">
        <v>170</v>
      </c>
    </row>
    <row r="11" spans="2:19" ht="50.1" customHeight="1" x14ac:dyDescent="0.25">
      <c r="B11" s="164"/>
      <c r="C11" s="164"/>
      <c r="D11" s="164"/>
      <c r="E11" s="1" t="s">
        <v>6</v>
      </c>
      <c r="F11" s="1" t="s">
        <v>7</v>
      </c>
      <c r="G11" s="1" t="s">
        <v>6</v>
      </c>
      <c r="H11" s="1" t="s">
        <v>7</v>
      </c>
      <c r="I11" s="1" t="s">
        <v>3</v>
      </c>
      <c r="J11" s="171"/>
      <c r="K11" s="171"/>
      <c r="L11" s="171"/>
      <c r="M11" s="164"/>
      <c r="P11" s="162"/>
      <c r="Q11" s="161"/>
      <c r="R11" s="162"/>
      <c r="S11" s="162"/>
    </row>
    <row r="12" spans="2:19" ht="26.1" customHeight="1" x14ac:dyDescent="0.25">
      <c r="B12" s="29" t="s">
        <v>1</v>
      </c>
      <c r="C12" s="163" t="s">
        <v>12</v>
      </c>
      <c r="D12" s="163"/>
      <c r="E12" s="47">
        <f>Hotel!E12</f>
        <v>0</v>
      </c>
      <c r="F12" s="23"/>
      <c r="G12" s="49">
        <f>R12</f>
        <v>100</v>
      </c>
      <c r="H12" s="23"/>
      <c r="I12" s="12">
        <v>100</v>
      </c>
      <c r="J12" s="12">
        <v>12</v>
      </c>
      <c r="K12" s="21">
        <f>R12/I12</f>
        <v>1</v>
      </c>
      <c r="L12" s="50"/>
      <c r="M12" s="11"/>
      <c r="P12" s="12" t="str">
        <f>IF(B12&lt;&gt;"",B12,"")</f>
        <v>ENV1.1</v>
      </c>
      <c r="Q12" s="23"/>
      <c r="R12" s="12">
        <f>IF(SUM(Q13:Q17)&gt;I12,I12,SUM(Q13:Q17))</f>
        <v>100</v>
      </c>
      <c r="S12" s="23"/>
    </row>
    <row r="13" spans="2:19" ht="132" x14ac:dyDescent="0.25">
      <c r="B13" s="173"/>
      <c r="C13" s="6" t="s">
        <v>13</v>
      </c>
      <c r="D13" s="28" t="s">
        <v>20</v>
      </c>
      <c r="E13" s="193"/>
      <c r="F13" s="48">
        <f>Hotel!F13</f>
        <v>0</v>
      </c>
      <c r="G13" s="193"/>
      <c r="H13" s="13">
        <v>40</v>
      </c>
      <c r="I13" s="12">
        <v>40</v>
      </c>
      <c r="J13" s="174"/>
      <c r="K13" s="174"/>
      <c r="L13" s="51"/>
      <c r="M13" s="11"/>
      <c r="P13" s="174" t="str">
        <f t="shared" ref="P13:P83" si="0">IF(B13&lt;&gt;"",B13,"")</f>
        <v/>
      </c>
      <c r="Q13" s="12">
        <f>IF(H13&gt;I13,I13,H13)</f>
        <v>40</v>
      </c>
      <c r="R13" s="174"/>
      <c r="S13" s="174"/>
    </row>
    <row r="14" spans="2:19" ht="132" x14ac:dyDescent="0.25">
      <c r="B14" s="173"/>
      <c r="C14" s="6" t="s">
        <v>14</v>
      </c>
      <c r="D14" s="28" t="s">
        <v>19</v>
      </c>
      <c r="E14" s="193"/>
      <c r="F14" s="48">
        <f>Hotel!F14</f>
        <v>0</v>
      </c>
      <c r="G14" s="193"/>
      <c r="H14" s="13">
        <v>10</v>
      </c>
      <c r="I14" s="12">
        <v>10</v>
      </c>
      <c r="J14" s="174"/>
      <c r="K14" s="174"/>
      <c r="L14" s="51"/>
      <c r="M14" s="11"/>
      <c r="P14" s="174" t="str">
        <f t="shared" si="0"/>
        <v/>
      </c>
      <c r="Q14" s="12">
        <f t="shared" ref="Q14:Q77" si="1">IF(H14&gt;I14,I14,H14)</f>
        <v>10</v>
      </c>
      <c r="R14" s="174"/>
      <c r="S14" s="174"/>
    </row>
    <row r="15" spans="2:19" ht="132" x14ac:dyDescent="0.25">
      <c r="B15" s="173"/>
      <c r="C15" s="6" t="s">
        <v>15</v>
      </c>
      <c r="D15" s="28" t="s">
        <v>16</v>
      </c>
      <c r="E15" s="193"/>
      <c r="F15" s="48">
        <f>Hotel!F15</f>
        <v>0</v>
      </c>
      <c r="G15" s="193"/>
      <c r="H15" s="13">
        <v>40</v>
      </c>
      <c r="I15" s="12">
        <v>40</v>
      </c>
      <c r="J15" s="174"/>
      <c r="K15" s="174"/>
      <c r="L15" s="51"/>
      <c r="M15" s="11"/>
      <c r="P15" s="174" t="str">
        <f t="shared" si="0"/>
        <v/>
      </c>
      <c r="Q15" s="12">
        <f t="shared" si="1"/>
        <v>40</v>
      </c>
      <c r="R15" s="174"/>
      <c r="S15" s="174"/>
    </row>
    <row r="16" spans="2:19" ht="132" x14ac:dyDescent="0.25">
      <c r="B16" s="173"/>
      <c r="C16" s="6" t="s">
        <v>17</v>
      </c>
      <c r="D16" s="28" t="s">
        <v>18</v>
      </c>
      <c r="E16" s="193"/>
      <c r="F16" s="48">
        <f>Hotel!F16</f>
        <v>0</v>
      </c>
      <c r="G16" s="193"/>
      <c r="H16" s="13">
        <v>10</v>
      </c>
      <c r="I16" s="12">
        <v>10</v>
      </c>
      <c r="J16" s="174"/>
      <c r="K16" s="174"/>
      <c r="L16" s="51"/>
      <c r="M16" s="11"/>
      <c r="P16" s="174" t="str">
        <f t="shared" si="0"/>
        <v/>
      </c>
      <c r="Q16" s="12">
        <f t="shared" si="1"/>
        <v>10</v>
      </c>
      <c r="R16" s="174"/>
      <c r="S16" s="174"/>
    </row>
    <row r="17" spans="2:19" ht="132" x14ac:dyDescent="0.25">
      <c r="B17" s="173"/>
      <c r="C17" s="6" t="s">
        <v>22</v>
      </c>
      <c r="D17" s="28" t="s">
        <v>21</v>
      </c>
      <c r="E17" s="193"/>
      <c r="F17" s="48">
        <f>Hotel!F17</f>
        <v>0</v>
      </c>
      <c r="G17" s="193"/>
      <c r="H17" s="13">
        <v>12</v>
      </c>
      <c r="I17" s="12">
        <v>12</v>
      </c>
      <c r="J17" s="174"/>
      <c r="K17" s="174"/>
      <c r="L17" s="51"/>
      <c r="M17" s="11"/>
      <c r="P17" s="174" t="str">
        <f t="shared" si="0"/>
        <v/>
      </c>
      <c r="Q17" s="12">
        <f t="shared" si="1"/>
        <v>12</v>
      </c>
      <c r="R17" s="174"/>
      <c r="S17" s="174"/>
    </row>
    <row r="18" spans="2:19" ht="26.1" customHeight="1" x14ac:dyDescent="0.25">
      <c r="B18" s="29" t="s">
        <v>23</v>
      </c>
      <c r="C18" s="172" t="s">
        <v>24</v>
      </c>
      <c r="D18" s="172"/>
      <c r="E18" s="47">
        <f>Hotel!E18</f>
        <v>0</v>
      </c>
      <c r="F18" s="23"/>
      <c r="G18" s="49">
        <f>R18</f>
        <v>100</v>
      </c>
      <c r="H18" s="23"/>
      <c r="I18" s="12">
        <v>100</v>
      </c>
      <c r="J18" s="12">
        <v>8</v>
      </c>
      <c r="K18" s="21">
        <f>R18/I18</f>
        <v>1</v>
      </c>
      <c r="L18" s="50"/>
      <c r="M18" s="11"/>
      <c r="P18" s="12" t="str">
        <f t="shared" si="0"/>
        <v>ENV1.2</v>
      </c>
      <c r="Q18" s="23"/>
      <c r="R18" s="12">
        <f>IF(SUM(Q19:Q21)&gt;I18,I18,SUM(Q19:Q21))</f>
        <v>100</v>
      </c>
      <c r="S18" s="23"/>
    </row>
    <row r="19" spans="2:19" ht="171.6" x14ac:dyDescent="0.25">
      <c r="B19" s="173"/>
      <c r="C19" s="2" t="s">
        <v>13</v>
      </c>
      <c r="D19" s="22" t="s">
        <v>25</v>
      </c>
      <c r="E19" s="193"/>
      <c r="F19" s="48">
        <f>Hotel!F19</f>
        <v>0</v>
      </c>
      <c r="G19" s="193"/>
      <c r="H19" s="13">
        <v>60</v>
      </c>
      <c r="I19" s="12">
        <v>60</v>
      </c>
      <c r="J19" s="174"/>
      <c r="K19" s="174"/>
      <c r="L19" s="51"/>
      <c r="M19" s="11"/>
      <c r="P19" s="23" t="str">
        <f t="shared" si="0"/>
        <v/>
      </c>
      <c r="Q19" s="12">
        <f t="shared" si="1"/>
        <v>60</v>
      </c>
      <c r="R19" s="23"/>
      <c r="S19" s="23"/>
    </row>
    <row r="20" spans="2:19" ht="79.2" x14ac:dyDescent="0.25">
      <c r="B20" s="173"/>
      <c r="C20" s="2" t="s">
        <v>14</v>
      </c>
      <c r="D20" s="22" t="s">
        <v>26</v>
      </c>
      <c r="E20" s="193"/>
      <c r="F20" s="48">
        <f>Hotel!F20</f>
        <v>0</v>
      </c>
      <c r="G20" s="193"/>
      <c r="H20" s="13">
        <v>10</v>
      </c>
      <c r="I20" s="12">
        <v>10</v>
      </c>
      <c r="J20" s="174"/>
      <c r="K20" s="174"/>
      <c r="L20" s="51"/>
      <c r="M20" s="11"/>
      <c r="P20" s="23" t="str">
        <f t="shared" si="0"/>
        <v/>
      </c>
      <c r="Q20" s="12">
        <f>IF(OR(H20="x",H20="X"),0,IF(H20&gt;I20,I20,H20))</f>
        <v>10</v>
      </c>
      <c r="R20" s="23"/>
      <c r="S20" s="23"/>
    </row>
    <row r="21" spans="2:19" ht="158.4" x14ac:dyDescent="0.25">
      <c r="B21" s="173"/>
      <c r="C21" s="2" t="s">
        <v>15</v>
      </c>
      <c r="D21" s="22" t="s">
        <v>27</v>
      </c>
      <c r="E21" s="193"/>
      <c r="F21" s="48">
        <f>Hotel!F21</f>
        <v>0</v>
      </c>
      <c r="G21" s="193"/>
      <c r="H21" s="13">
        <v>40</v>
      </c>
      <c r="I21" s="12">
        <v>40</v>
      </c>
      <c r="J21" s="174"/>
      <c r="K21" s="174"/>
      <c r="L21" s="51"/>
      <c r="M21" s="11"/>
      <c r="P21" s="23" t="str">
        <f t="shared" si="0"/>
        <v/>
      </c>
      <c r="Q21" s="12">
        <f t="shared" si="1"/>
        <v>40</v>
      </c>
      <c r="R21" s="23"/>
      <c r="S21" s="23"/>
    </row>
    <row r="22" spans="2:19" ht="26.1" customHeight="1" x14ac:dyDescent="0.25">
      <c r="B22" s="29" t="s">
        <v>28</v>
      </c>
      <c r="C22" s="175" t="s">
        <v>340</v>
      </c>
      <c r="D22" s="175"/>
      <c r="E22" s="47">
        <f>Hotel!E22</f>
        <v>0</v>
      </c>
      <c r="F22" s="23"/>
      <c r="G22" s="49">
        <f>R22</f>
        <v>100</v>
      </c>
      <c r="H22" s="23"/>
      <c r="I22" s="12">
        <v>100</v>
      </c>
      <c r="J22" s="12">
        <v>4</v>
      </c>
      <c r="K22" s="21">
        <f>R22/I22</f>
        <v>1</v>
      </c>
      <c r="L22" s="50"/>
      <c r="M22" s="11"/>
      <c r="P22" s="12" t="str">
        <f t="shared" si="0"/>
        <v>ENV1.3</v>
      </c>
      <c r="Q22" s="23"/>
      <c r="R22" s="12">
        <f>IF(SUM(Q23:Q24)&gt;I22,I22,SUM(Q23:Q24))</f>
        <v>100</v>
      </c>
      <c r="S22" s="23"/>
    </row>
    <row r="23" spans="2:19" ht="132" customHeight="1" x14ac:dyDescent="0.25">
      <c r="B23" s="179"/>
      <c r="C23" s="17" t="s">
        <v>233</v>
      </c>
      <c r="D23" s="18" t="s">
        <v>232</v>
      </c>
      <c r="E23" s="179"/>
      <c r="F23" s="48">
        <f>Hotel!F23</f>
        <v>0</v>
      </c>
      <c r="G23" s="179"/>
      <c r="H23" s="13">
        <v>100</v>
      </c>
      <c r="I23" s="12">
        <v>100</v>
      </c>
      <c r="J23" s="179"/>
      <c r="K23" s="179"/>
      <c r="L23" s="52"/>
      <c r="M23" s="11"/>
      <c r="P23" s="179"/>
      <c r="Q23" s="12">
        <f t="shared" si="1"/>
        <v>100</v>
      </c>
      <c r="R23" s="179"/>
      <c r="S23" s="179"/>
    </row>
    <row r="24" spans="2:19" ht="159" customHeight="1" x14ac:dyDescent="0.25">
      <c r="B24" s="180"/>
      <c r="C24" s="17" t="s">
        <v>231</v>
      </c>
      <c r="D24" s="18" t="s">
        <v>234</v>
      </c>
      <c r="E24" s="180"/>
      <c r="F24" s="48">
        <f>Hotel!F24</f>
        <v>0</v>
      </c>
      <c r="G24" s="180"/>
      <c r="H24" s="13">
        <v>10</v>
      </c>
      <c r="I24" s="12">
        <v>10</v>
      </c>
      <c r="J24" s="180"/>
      <c r="K24" s="180"/>
      <c r="L24" s="53"/>
      <c r="M24" s="11"/>
      <c r="P24" s="180"/>
      <c r="Q24" s="12">
        <f t="shared" si="1"/>
        <v>10</v>
      </c>
      <c r="R24" s="180"/>
      <c r="S24" s="180"/>
    </row>
    <row r="25" spans="2:19" ht="26.1" customHeight="1" x14ac:dyDescent="0.25">
      <c r="B25" s="29" t="s">
        <v>37</v>
      </c>
      <c r="C25" s="178" t="s">
        <v>38</v>
      </c>
      <c r="D25" s="178"/>
      <c r="E25" s="47">
        <f>Hotel!E25</f>
        <v>0</v>
      </c>
      <c r="F25" s="23"/>
      <c r="G25" s="49">
        <f>R25+S25</f>
        <v>115</v>
      </c>
      <c r="H25" s="23"/>
      <c r="I25" s="12">
        <v>115</v>
      </c>
      <c r="J25" s="12">
        <v>6</v>
      </c>
      <c r="K25" s="21">
        <f>(R25/100)+(S25/100)</f>
        <v>1.1499999999999999</v>
      </c>
      <c r="L25" s="50"/>
      <c r="M25" s="11"/>
      <c r="P25" s="12" t="str">
        <f t="shared" si="0"/>
        <v>ENV1.8</v>
      </c>
      <c r="Q25" s="23"/>
      <c r="R25" s="12">
        <f>IF(SUM(Q26:Q30)&gt;100,100,SUM(Q26:Q30))</f>
        <v>100</v>
      </c>
      <c r="S25" s="12">
        <f>SUM(Q31:Q33)</f>
        <v>15</v>
      </c>
    </row>
    <row r="26" spans="2:19" ht="66" x14ac:dyDescent="0.25">
      <c r="B26" s="173"/>
      <c r="C26" s="2" t="s">
        <v>13</v>
      </c>
      <c r="D26" s="28" t="s">
        <v>39</v>
      </c>
      <c r="E26" s="193"/>
      <c r="F26" s="48">
        <f>Hotel!F26</f>
        <v>0</v>
      </c>
      <c r="G26" s="193"/>
      <c r="H26" s="13">
        <v>15</v>
      </c>
      <c r="I26" s="12">
        <v>15</v>
      </c>
      <c r="J26" s="174"/>
      <c r="K26" s="174"/>
      <c r="L26" s="51"/>
      <c r="M26" s="11"/>
      <c r="P26" s="174" t="str">
        <f t="shared" si="0"/>
        <v/>
      </c>
      <c r="Q26" s="12">
        <f t="shared" si="1"/>
        <v>15</v>
      </c>
      <c r="R26" s="174"/>
      <c r="S26" s="174"/>
    </row>
    <row r="27" spans="2:19" ht="105.6" x14ac:dyDescent="0.25">
      <c r="B27" s="173"/>
      <c r="C27" s="2" t="s">
        <v>14</v>
      </c>
      <c r="D27" s="28" t="s">
        <v>40</v>
      </c>
      <c r="E27" s="193"/>
      <c r="F27" s="48">
        <f>Hotel!F27</f>
        <v>0</v>
      </c>
      <c r="G27" s="193"/>
      <c r="H27" s="13">
        <v>15</v>
      </c>
      <c r="I27" s="12">
        <v>15</v>
      </c>
      <c r="J27" s="174"/>
      <c r="K27" s="174"/>
      <c r="L27" s="51"/>
      <c r="M27" s="11"/>
      <c r="P27" s="174" t="str">
        <f t="shared" si="0"/>
        <v/>
      </c>
      <c r="Q27" s="12">
        <f t="shared" si="1"/>
        <v>15</v>
      </c>
      <c r="R27" s="174"/>
      <c r="S27" s="174"/>
    </row>
    <row r="28" spans="2:19" ht="237.6" x14ac:dyDescent="0.25">
      <c r="B28" s="173"/>
      <c r="C28" s="3" t="s">
        <v>120</v>
      </c>
      <c r="D28" s="28" t="s">
        <v>119</v>
      </c>
      <c r="E28" s="193"/>
      <c r="F28" s="48">
        <f>Hotel!F28</f>
        <v>0</v>
      </c>
      <c r="G28" s="193"/>
      <c r="H28" s="13">
        <v>50</v>
      </c>
      <c r="I28" s="12">
        <v>50</v>
      </c>
      <c r="J28" s="174"/>
      <c r="K28" s="174"/>
      <c r="L28" s="51"/>
      <c r="M28" s="11"/>
      <c r="P28" s="174" t="str">
        <f t="shared" si="0"/>
        <v/>
      </c>
      <c r="Q28" s="12">
        <f t="shared" si="1"/>
        <v>50</v>
      </c>
      <c r="R28" s="174"/>
      <c r="S28" s="174"/>
    </row>
    <row r="29" spans="2:19" ht="66" x14ac:dyDescent="0.25">
      <c r="B29" s="173"/>
      <c r="C29" s="2" t="s">
        <v>15</v>
      </c>
      <c r="D29" s="28" t="s">
        <v>42</v>
      </c>
      <c r="E29" s="193"/>
      <c r="F29" s="48">
        <f>Hotel!F29</f>
        <v>0</v>
      </c>
      <c r="G29" s="193"/>
      <c r="H29" s="13">
        <v>20</v>
      </c>
      <c r="I29" s="12">
        <v>20</v>
      </c>
      <c r="J29" s="174"/>
      <c r="K29" s="174"/>
      <c r="L29" s="51"/>
      <c r="M29" s="11"/>
      <c r="P29" s="174" t="str">
        <f t="shared" si="0"/>
        <v/>
      </c>
      <c r="Q29" s="12">
        <f t="shared" si="1"/>
        <v>20</v>
      </c>
      <c r="R29" s="174"/>
      <c r="S29" s="174"/>
    </row>
    <row r="30" spans="2:19" ht="145.19999999999999" x14ac:dyDescent="0.25">
      <c r="B30" s="173"/>
      <c r="C30" s="2" t="s">
        <v>17</v>
      </c>
      <c r="D30" s="28" t="s">
        <v>43</v>
      </c>
      <c r="E30" s="193"/>
      <c r="F30" s="48">
        <f>Hotel!F30</f>
        <v>0</v>
      </c>
      <c r="G30" s="193"/>
      <c r="H30" s="13">
        <v>5</v>
      </c>
      <c r="I30" s="12">
        <v>5</v>
      </c>
      <c r="J30" s="174"/>
      <c r="K30" s="174"/>
      <c r="L30" s="51"/>
      <c r="M30" s="11"/>
      <c r="P30" s="174" t="str">
        <f t="shared" si="0"/>
        <v/>
      </c>
      <c r="Q30" s="12">
        <f>IF(OR(H30="x",H30="X"),0,IF(H30&gt;I30,I30,H30))</f>
        <v>5</v>
      </c>
      <c r="R30" s="174"/>
      <c r="S30" s="174"/>
    </row>
    <row r="31" spans="2:19" ht="52.8" x14ac:dyDescent="0.25">
      <c r="B31" s="173"/>
      <c r="C31" s="4" t="s">
        <v>35</v>
      </c>
      <c r="D31" s="28" t="s">
        <v>44</v>
      </c>
      <c r="E31" s="193"/>
      <c r="F31" s="48">
        <f>Hotel!F31</f>
        <v>0</v>
      </c>
      <c r="G31" s="193"/>
      <c r="H31" s="13">
        <v>5</v>
      </c>
      <c r="I31" s="12">
        <v>5</v>
      </c>
      <c r="J31" s="174"/>
      <c r="K31" s="174"/>
      <c r="L31" s="51"/>
      <c r="M31" s="11"/>
      <c r="P31" s="174" t="str">
        <f t="shared" si="0"/>
        <v/>
      </c>
      <c r="Q31" s="12">
        <f t="shared" si="1"/>
        <v>5</v>
      </c>
      <c r="R31" s="174"/>
      <c r="S31" s="174"/>
    </row>
    <row r="32" spans="2:19" ht="52.8" x14ac:dyDescent="0.25">
      <c r="B32" s="173"/>
      <c r="C32" s="2" t="s">
        <v>36</v>
      </c>
      <c r="D32" s="28" t="s">
        <v>46</v>
      </c>
      <c r="E32" s="193"/>
      <c r="F32" s="48">
        <f>Hotel!F32</f>
        <v>0</v>
      </c>
      <c r="G32" s="193"/>
      <c r="H32" s="13">
        <v>5</v>
      </c>
      <c r="I32" s="12">
        <v>5</v>
      </c>
      <c r="J32" s="174"/>
      <c r="K32" s="174"/>
      <c r="L32" s="51"/>
      <c r="M32" s="11"/>
      <c r="P32" s="174" t="str">
        <f t="shared" si="0"/>
        <v/>
      </c>
      <c r="Q32" s="12">
        <f t="shared" si="1"/>
        <v>5</v>
      </c>
      <c r="R32" s="174"/>
      <c r="S32" s="174"/>
    </row>
    <row r="33" spans="2:19" ht="39.6" x14ac:dyDescent="0.25">
      <c r="B33" s="173"/>
      <c r="C33" s="2" t="s">
        <v>45</v>
      </c>
      <c r="D33" s="28" t="s">
        <v>47</v>
      </c>
      <c r="E33" s="193"/>
      <c r="F33" s="48">
        <f>Hotel!F33</f>
        <v>0</v>
      </c>
      <c r="G33" s="193"/>
      <c r="H33" s="13">
        <v>5</v>
      </c>
      <c r="I33" s="12">
        <v>5</v>
      </c>
      <c r="J33" s="174"/>
      <c r="K33" s="174"/>
      <c r="L33" s="51"/>
      <c r="M33" s="11"/>
      <c r="P33" s="174" t="str">
        <f t="shared" si="0"/>
        <v/>
      </c>
      <c r="Q33" s="12">
        <f t="shared" si="1"/>
        <v>5</v>
      </c>
      <c r="R33" s="174"/>
      <c r="S33" s="174"/>
    </row>
    <row r="34" spans="2:19" ht="26.1" customHeight="1" x14ac:dyDescent="0.25">
      <c r="B34" s="29" t="s">
        <v>48</v>
      </c>
      <c r="C34" s="178" t="s">
        <v>49</v>
      </c>
      <c r="D34" s="178"/>
      <c r="E34" s="47">
        <f>Hotel!E34</f>
        <v>0</v>
      </c>
      <c r="F34" s="23"/>
      <c r="G34" s="49">
        <f>R34+S34</f>
        <v>110</v>
      </c>
      <c r="H34" s="23"/>
      <c r="I34" s="12">
        <f>IF(OR(H36="x",H36="X"),100,110)</f>
        <v>110</v>
      </c>
      <c r="J34" s="12">
        <v>15</v>
      </c>
      <c r="K34" s="21">
        <f>(R34/(I34-10))+(S34/100)</f>
        <v>1.1000000000000001</v>
      </c>
      <c r="L34" s="50"/>
      <c r="M34" s="11"/>
      <c r="P34" s="12" t="str">
        <f t="shared" si="0"/>
        <v>ECO1.1</v>
      </c>
      <c r="Q34" s="23"/>
      <c r="R34" s="12">
        <f>SUM(Q35:Q37)</f>
        <v>100</v>
      </c>
      <c r="S34" s="12">
        <f>Q38</f>
        <v>10</v>
      </c>
    </row>
    <row r="35" spans="2:19" ht="303.60000000000002" x14ac:dyDescent="0.25">
      <c r="B35" s="173"/>
      <c r="C35" s="2" t="s">
        <v>13</v>
      </c>
      <c r="D35" s="28" t="s">
        <v>235</v>
      </c>
      <c r="E35" s="193"/>
      <c r="F35" s="48">
        <f>Hotel!F35</f>
        <v>0</v>
      </c>
      <c r="G35" s="193"/>
      <c r="H35" s="13">
        <v>77</v>
      </c>
      <c r="I35" s="12">
        <v>77</v>
      </c>
      <c r="J35" s="174"/>
      <c r="K35" s="174"/>
      <c r="L35" s="51"/>
      <c r="M35" s="11"/>
      <c r="P35" s="174" t="str">
        <f t="shared" si="0"/>
        <v/>
      </c>
      <c r="Q35" s="12">
        <f t="shared" si="1"/>
        <v>77</v>
      </c>
      <c r="R35" s="174"/>
      <c r="S35" s="174"/>
    </row>
    <row r="36" spans="2:19" ht="79.2" x14ac:dyDescent="0.25">
      <c r="B36" s="173"/>
      <c r="C36" s="2" t="s">
        <v>14</v>
      </c>
      <c r="D36" s="28" t="s">
        <v>237</v>
      </c>
      <c r="E36" s="193"/>
      <c r="F36" s="48">
        <f>Hotel!F36</f>
        <v>0</v>
      </c>
      <c r="G36" s="193"/>
      <c r="H36" s="13">
        <v>10</v>
      </c>
      <c r="I36" s="12">
        <v>10</v>
      </c>
      <c r="J36" s="174"/>
      <c r="K36" s="174"/>
      <c r="L36" s="51"/>
      <c r="M36" s="11"/>
      <c r="P36" s="174"/>
      <c r="Q36" s="12">
        <f>IF(OR(H36="x",H36="X"),0,IF(H36&gt;I36,I36,H36))</f>
        <v>10</v>
      </c>
      <c r="R36" s="174"/>
      <c r="S36" s="174"/>
    </row>
    <row r="37" spans="2:19" ht="237.6" x14ac:dyDescent="0.25">
      <c r="B37" s="173"/>
      <c r="C37" s="2" t="s">
        <v>15</v>
      </c>
      <c r="D37" s="28" t="s">
        <v>236</v>
      </c>
      <c r="E37" s="193"/>
      <c r="F37" s="48">
        <f>Hotel!F37</f>
        <v>0</v>
      </c>
      <c r="G37" s="193"/>
      <c r="H37" s="13">
        <v>13</v>
      </c>
      <c r="I37" s="12">
        <v>13</v>
      </c>
      <c r="J37" s="174"/>
      <c r="K37" s="174"/>
      <c r="L37" s="51"/>
      <c r="M37" s="11"/>
      <c r="P37" s="174" t="str">
        <f t="shared" si="0"/>
        <v/>
      </c>
      <c r="Q37" s="12">
        <f t="shared" si="1"/>
        <v>13</v>
      </c>
      <c r="R37" s="174"/>
      <c r="S37" s="174"/>
    </row>
    <row r="38" spans="2:19" ht="118.8" x14ac:dyDescent="0.25">
      <c r="B38" s="173"/>
      <c r="C38" s="2" t="s">
        <v>35</v>
      </c>
      <c r="D38" s="28" t="s">
        <v>52</v>
      </c>
      <c r="E38" s="193"/>
      <c r="F38" s="48">
        <f>Hotel!F38</f>
        <v>0</v>
      </c>
      <c r="G38" s="193"/>
      <c r="H38" s="13">
        <v>10</v>
      </c>
      <c r="I38" s="12">
        <v>10</v>
      </c>
      <c r="J38" s="174"/>
      <c r="K38" s="174"/>
      <c r="L38" s="51"/>
      <c r="M38" s="11"/>
      <c r="P38" s="174" t="str">
        <f t="shared" si="0"/>
        <v/>
      </c>
      <c r="Q38" s="12">
        <f t="shared" si="1"/>
        <v>10</v>
      </c>
      <c r="R38" s="174"/>
      <c r="S38" s="174"/>
    </row>
    <row r="39" spans="2:19" ht="26.1" customHeight="1" x14ac:dyDescent="0.25">
      <c r="B39" s="29" t="s">
        <v>62</v>
      </c>
      <c r="C39" s="181" t="s">
        <v>63</v>
      </c>
      <c r="D39" s="181"/>
      <c r="E39" s="47">
        <f>Hotel!E39</f>
        <v>0</v>
      </c>
      <c r="F39" s="23"/>
      <c r="G39" s="49">
        <f>R39</f>
        <v>100</v>
      </c>
      <c r="H39" s="23"/>
      <c r="I39" s="12">
        <v>100</v>
      </c>
      <c r="J39" s="12">
        <v>2</v>
      </c>
      <c r="K39" s="21">
        <f>R39/I39</f>
        <v>1</v>
      </c>
      <c r="L39" s="50"/>
      <c r="M39" s="11"/>
      <c r="P39" s="12" t="str">
        <f t="shared" si="0"/>
        <v>SOC1.1</v>
      </c>
      <c r="Q39" s="23"/>
      <c r="R39" s="12">
        <f>IF(Q40&gt;0,Q40,SUM(IF(Q41+Q42+Q43&gt;25,25,Q41+Q42+Q43),IF(Q44+Q45&gt;15,15,Q44+Q45),IF(Q46+Q47&gt;15,15,Q46+Q47),IF(Q48+Q49&gt;15,15,Q48+Q49),IF(Q50+Q51&gt;15,15,Q50+Q51)))</f>
        <v>100</v>
      </c>
      <c r="S39" s="23"/>
    </row>
    <row r="40" spans="2:19" ht="132" x14ac:dyDescent="0.25">
      <c r="B40" s="173"/>
      <c r="C40" s="2" t="s">
        <v>13</v>
      </c>
      <c r="D40" s="28" t="s">
        <v>64</v>
      </c>
      <c r="E40" s="193"/>
      <c r="F40" s="48">
        <f>Hotel!F40</f>
        <v>0</v>
      </c>
      <c r="G40" s="193"/>
      <c r="H40" s="13">
        <v>100</v>
      </c>
      <c r="I40" s="12">
        <v>100</v>
      </c>
      <c r="J40" s="174"/>
      <c r="K40" s="174"/>
      <c r="L40" s="51"/>
      <c r="M40" s="11"/>
      <c r="P40" s="174" t="str">
        <f t="shared" si="0"/>
        <v/>
      </c>
      <c r="Q40" s="12">
        <f t="shared" si="1"/>
        <v>100</v>
      </c>
      <c r="R40" s="174"/>
      <c r="S40" s="174"/>
    </row>
    <row r="41" spans="2:19" ht="118.8" x14ac:dyDescent="0.25">
      <c r="B41" s="173"/>
      <c r="C41" s="2" t="s">
        <v>31</v>
      </c>
      <c r="D41" s="28" t="s">
        <v>65</v>
      </c>
      <c r="E41" s="193"/>
      <c r="F41" s="48">
        <f>Hotel!F41</f>
        <v>0</v>
      </c>
      <c r="G41" s="193"/>
      <c r="H41" s="13">
        <v>15</v>
      </c>
      <c r="I41" s="12">
        <v>15</v>
      </c>
      <c r="J41" s="174"/>
      <c r="K41" s="174"/>
      <c r="L41" s="51"/>
      <c r="M41" s="11"/>
      <c r="P41" s="174" t="str">
        <f t="shared" si="0"/>
        <v/>
      </c>
      <c r="Q41" s="12">
        <f t="shared" si="1"/>
        <v>15</v>
      </c>
      <c r="R41" s="174"/>
      <c r="S41" s="174"/>
    </row>
    <row r="42" spans="2:19" ht="132" x14ac:dyDescent="0.25">
      <c r="B42" s="173"/>
      <c r="C42" s="2" t="s">
        <v>32</v>
      </c>
      <c r="D42" s="28" t="s">
        <v>66</v>
      </c>
      <c r="E42" s="193"/>
      <c r="F42" s="48">
        <f>Hotel!F42</f>
        <v>0</v>
      </c>
      <c r="G42" s="193"/>
      <c r="H42" s="13">
        <v>15</v>
      </c>
      <c r="I42" s="12">
        <v>15</v>
      </c>
      <c r="J42" s="174"/>
      <c r="K42" s="174"/>
      <c r="L42" s="51"/>
      <c r="M42" s="11"/>
      <c r="P42" s="174" t="str">
        <f t="shared" si="0"/>
        <v/>
      </c>
      <c r="Q42" s="12">
        <f t="shared" si="1"/>
        <v>15</v>
      </c>
      <c r="R42" s="174"/>
      <c r="S42" s="174"/>
    </row>
    <row r="43" spans="2:19" ht="79.2" x14ac:dyDescent="0.25">
      <c r="B43" s="173"/>
      <c r="C43" s="2" t="s">
        <v>67</v>
      </c>
      <c r="D43" s="28" t="s">
        <v>68</v>
      </c>
      <c r="E43" s="193"/>
      <c r="F43" s="48">
        <f>Hotel!F43</f>
        <v>0</v>
      </c>
      <c r="G43" s="193"/>
      <c r="H43" s="13">
        <v>25</v>
      </c>
      <c r="I43" s="12">
        <v>25</v>
      </c>
      <c r="J43" s="174"/>
      <c r="K43" s="174"/>
      <c r="L43" s="51"/>
      <c r="M43" s="11"/>
      <c r="P43" s="174" t="str">
        <f t="shared" si="0"/>
        <v/>
      </c>
      <c r="Q43" s="12">
        <f t="shared" si="1"/>
        <v>25</v>
      </c>
      <c r="R43" s="174"/>
      <c r="S43" s="174"/>
    </row>
    <row r="44" spans="2:19" ht="118.8" x14ac:dyDescent="0.25">
      <c r="B44" s="173"/>
      <c r="C44" s="2" t="s">
        <v>33</v>
      </c>
      <c r="D44" s="28" t="s">
        <v>69</v>
      </c>
      <c r="E44" s="193"/>
      <c r="F44" s="48">
        <f>Hotel!F44</f>
        <v>0</v>
      </c>
      <c r="G44" s="193"/>
      <c r="H44" s="13">
        <v>15</v>
      </c>
      <c r="I44" s="12">
        <v>15</v>
      </c>
      <c r="J44" s="174"/>
      <c r="K44" s="174"/>
      <c r="L44" s="51"/>
      <c r="M44" s="11"/>
      <c r="P44" s="174" t="str">
        <f t="shared" si="0"/>
        <v/>
      </c>
      <c r="Q44" s="12">
        <f t="shared" si="1"/>
        <v>15</v>
      </c>
      <c r="R44" s="174"/>
      <c r="S44" s="174"/>
    </row>
    <row r="45" spans="2:19" ht="105.6" x14ac:dyDescent="0.25">
      <c r="B45" s="173"/>
      <c r="C45" s="2" t="s">
        <v>34</v>
      </c>
      <c r="D45" s="28" t="s">
        <v>70</v>
      </c>
      <c r="E45" s="193"/>
      <c r="F45" s="48">
        <f>Hotel!F45</f>
        <v>0</v>
      </c>
      <c r="G45" s="193"/>
      <c r="H45" s="13">
        <v>15</v>
      </c>
      <c r="I45" s="12">
        <v>15</v>
      </c>
      <c r="J45" s="174"/>
      <c r="K45" s="174"/>
      <c r="L45" s="51"/>
      <c r="M45" s="11"/>
      <c r="P45" s="174" t="str">
        <f t="shared" si="0"/>
        <v/>
      </c>
      <c r="Q45" s="12">
        <f t="shared" si="1"/>
        <v>15</v>
      </c>
      <c r="R45" s="174"/>
      <c r="S45" s="174"/>
    </row>
    <row r="46" spans="2:19" ht="105.6" x14ac:dyDescent="0.25">
      <c r="B46" s="173"/>
      <c r="C46" s="2" t="s">
        <v>72</v>
      </c>
      <c r="D46" s="28" t="s">
        <v>71</v>
      </c>
      <c r="E46" s="193"/>
      <c r="F46" s="48">
        <f>Hotel!F46</f>
        <v>0</v>
      </c>
      <c r="G46" s="193"/>
      <c r="H46" s="13">
        <v>15</v>
      </c>
      <c r="I46" s="12">
        <v>15</v>
      </c>
      <c r="J46" s="174"/>
      <c r="K46" s="174"/>
      <c r="L46" s="51"/>
      <c r="M46" s="11"/>
      <c r="P46" s="174" t="str">
        <f t="shared" si="0"/>
        <v/>
      </c>
      <c r="Q46" s="12">
        <f t="shared" si="1"/>
        <v>15</v>
      </c>
      <c r="R46" s="174"/>
      <c r="S46" s="174"/>
    </row>
    <row r="47" spans="2:19" ht="132" x14ac:dyDescent="0.25">
      <c r="B47" s="173"/>
      <c r="C47" s="2" t="s">
        <v>74</v>
      </c>
      <c r="D47" s="28" t="s">
        <v>73</v>
      </c>
      <c r="E47" s="193"/>
      <c r="F47" s="48">
        <f>Hotel!F47</f>
        <v>0</v>
      </c>
      <c r="G47" s="193"/>
      <c r="H47" s="13">
        <v>15</v>
      </c>
      <c r="I47" s="12">
        <v>15</v>
      </c>
      <c r="J47" s="174"/>
      <c r="K47" s="174"/>
      <c r="L47" s="51"/>
      <c r="M47" s="11"/>
      <c r="P47" s="174" t="str">
        <f t="shared" si="0"/>
        <v/>
      </c>
      <c r="Q47" s="12">
        <f t="shared" si="1"/>
        <v>15</v>
      </c>
      <c r="R47" s="174"/>
      <c r="S47" s="174"/>
    </row>
    <row r="48" spans="2:19" ht="118.8" x14ac:dyDescent="0.25">
      <c r="B48" s="173"/>
      <c r="C48" s="2" t="s">
        <v>76</v>
      </c>
      <c r="D48" s="28" t="s">
        <v>75</v>
      </c>
      <c r="E48" s="193"/>
      <c r="F48" s="48">
        <f>Hotel!F48</f>
        <v>0</v>
      </c>
      <c r="G48" s="193"/>
      <c r="H48" s="13">
        <v>15</v>
      </c>
      <c r="I48" s="12">
        <v>15</v>
      </c>
      <c r="J48" s="174"/>
      <c r="K48" s="174"/>
      <c r="L48" s="51"/>
      <c r="M48" s="11"/>
      <c r="P48" s="174" t="str">
        <f t="shared" si="0"/>
        <v/>
      </c>
      <c r="Q48" s="12">
        <f t="shared" si="1"/>
        <v>15</v>
      </c>
      <c r="R48" s="174"/>
      <c r="S48" s="174"/>
    </row>
    <row r="49" spans="2:19" ht="105.6" x14ac:dyDescent="0.25">
      <c r="B49" s="173"/>
      <c r="C49" s="2" t="s">
        <v>77</v>
      </c>
      <c r="D49" s="28" t="s">
        <v>78</v>
      </c>
      <c r="E49" s="193"/>
      <c r="F49" s="48">
        <f>Hotel!F49</f>
        <v>0</v>
      </c>
      <c r="G49" s="193"/>
      <c r="H49" s="13">
        <v>15</v>
      </c>
      <c r="I49" s="12">
        <v>15</v>
      </c>
      <c r="J49" s="174"/>
      <c r="K49" s="174"/>
      <c r="L49" s="51"/>
      <c r="M49" s="11"/>
      <c r="P49" s="174" t="str">
        <f t="shared" si="0"/>
        <v/>
      </c>
      <c r="Q49" s="12">
        <f t="shared" si="1"/>
        <v>15</v>
      </c>
      <c r="R49" s="174"/>
      <c r="S49" s="174"/>
    </row>
    <row r="50" spans="2:19" ht="145.19999999999999" x14ac:dyDescent="0.25">
      <c r="B50" s="173"/>
      <c r="C50" s="2" t="s">
        <v>80</v>
      </c>
      <c r="D50" s="28" t="s">
        <v>79</v>
      </c>
      <c r="E50" s="193"/>
      <c r="F50" s="48">
        <f>Hotel!F50</f>
        <v>0</v>
      </c>
      <c r="G50" s="193"/>
      <c r="H50" s="13">
        <v>15</v>
      </c>
      <c r="I50" s="12">
        <v>15</v>
      </c>
      <c r="J50" s="174"/>
      <c r="K50" s="174"/>
      <c r="L50" s="51"/>
      <c r="M50" s="11"/>
      <c r="P50" s="174" t="str">
        <f t="shared" si="0"/>
        <v/>
      </c>
      <c r="Q50" s="12">
        <f t="shared" si="1"/>
        <v>15</v>
      </c>
      <c r="R50" s="174"/>
      <c r="S50" s="174"/>
    </row>
    <row r="51" spans="2:19" ht="118.8" x14ac:dyDescent="0.25">
      <c r="B51" s="173"/>
      <c r="C51" s="2" t="s">
        <v>80</v>
      </c>
      <c r="D51" s="28" t="s">
        <v>81</v>
      </c>
      <c r="E51" s="193"/>
      <c r="F51" s="48">
        <f>Hotel!F51</f>
        <v>0</v>
      </c>
      <c r="G51" s="193"/>
      <c r="H51" s="13">
        <v>15</v>
      </c>
      <c r="I51" s="12">
        <v>15</v>
      </c>
      <c r="J51" s="174"/>
      <c r="K51" s="174"/>
      <c r="L51" s="51"/>
      <c r="M51" s="11"/>
      <c r="P51" s="174" t="str">
        <f t="shared" si="0"/>
        <v/>
      </c>
      <c r="Q51" s="12">
        <f t="shared" si="1"/>
        <v>15</v>
      </c>
      <c r="R51" s="174"/>
      <c r="S51" s="174"/>
    </row>
    <row r="52" spans="2:19" ht="26.1" customHeight="1" x14ac:dyDescent="0.25">
      <c r="B52" s="29" t="s">
        <v>82</v>
      </c>
      <c r="C52" s="181" t="s">
        <v>83</v>
      </c>
      <c r="D52" s="181"/>
      <c r="E52" s="47">
        <f>Hotel!E52</f>
        <v>0</v>
      </c>
      <c r="F52" s="23"/>
      <c r="G52" s="49">
        <f>R52+S52</f>
        <v>104</v>
      </c>
      <c r="H52" s="23"/>
      <c r="I52" s="12">
        <v>104</v>
      </c>
      <c r="J52" s="12">
        <v>8</v>
      </c>
      <c r="K52" s="21">
        <f>(R52/100)+(S52/100)</f>
        <v>1.04</v>
      </c>
      <c r="L52" s="50"/>
      <c r="M52" s="11"/>
      <c r="P52" s="12" t="str">
        <f t="shared" si="0"/>
        <v>SOC1.2</v>
      </c>
      <c r="Q52" s="23"/>
      <c r="R52" s="12">
        <f>IF(SUM(IF(SUM(Q53:Q55)&gt;60,60,SUM(Q53:Q55)),SUM(Q56:Q59))&gt;100,100,SUM(IF(SUM(Q53:Q55)&gt;60,60,SUM(Q53:Q55)),SUM(Q56:Q59)))</f>
        <v>100</v>
      </c>
      <c r="S52" s="12">
        <f>SUM(Q60:Q61)</f>
        <v>4</v>
      </c>
    </row>
    <row r="53" spans="2:19" ht="158.4" x14ac:dyDescent="0.25">
      <c r="B53" s="173"/>
      <c r="C53" s="2" t="s">
        <v>13</v>
      </c>
      <c r="D53" s="28" t="s">
        <v>84</v>
      </c>
      <c r="E53" s="193"/>
      <c r="F53" s="48">
        <f>Hotel!F53</f>
        <v>0</v>
      </c>
      <c r="G53" s="193"/>
      <c r="H53" s="13">
        <v>60</v>
      </c>
      <c r="I53" s="12">
        <v>60</v>
      </c>
      <c r="J53" s="174"/>
      <c r="K53" s="174"/>
      <c r="L53" s="51"/>
      <c r="M53" s="11"/>
      <c r="P53" s="174" t="str">
        <f t="shared" si="0"/>
        <v/>
      </c>
      <c r="Q53" s="12">
        <f t="shared" si="1"/>
        <v>60</v>
      </c>
      <c r="R53" s="174"/>
      <c r="S53" s="174"/>
    </row>
    <row r="54" spans="2:19" ht="105.6" x14ac:dyDescent="0.25">
      <c r="B54" s="173"/>
      <c r="C54" s="2" t="s">
        <v>29</v>
      </c>
      <c r="D54" s="28" t="s">
        <v>357</v>
      </c>
      <c r="E54" s="193"/>
      <c r="F54" s="48">
        <f>Hotel!F54</f>
        <v>0</v>
      </c>
      <c r="G54" s="193"/>
      <c r="H54" s="13">
        <v>30</v>
      </c>
      <c r="I54" s="12">
        <v>30</v>
      </c>
      <c r="J54" s="174"/>
      <c r="K54" s="174"/>
      <c r="L54" s="51"/>
      <c r="M54" s="11"/>
      <c r="P54" s="174" t="str">
        <f t="shared" si="0"/>
        <v/>
      </c>
      <c r="Q54" s="12">
        <f t="shared" si="1"/>
        <v>30</v>
      </c>
      <c r="R54" s="174"/>
      <c r="S54" s="174"/>
    </row>
    <row r="55" spans="2:19" ht="66" x14ac:dyDescent="0.25">
      <c r="B55" s="173"/>
      <c r="C55" s="2" t="s">
        <v>30</v>
      </c>
      <c r="D55" s="28" t="s">
        <v>85</v>
      </c>
      <c r="E55" s="193"/>
      <c r="F55" s="48">
        <f>Hotel!F55</f>
        <v>0</v>
      </c>
      <c r="G55" s="193"/>
      <c r="H55" s="13">
        <v>25</v>
      </c>
      <c r="I55" s="12">
        <v>25</v>
      </c>
      <c r="J55" s="174"/>
      <c r="K55" s="174"/>
      <c r="L55" s="51"/>
      <c r="M55" s="11"/>
      <c r="P55" s="174" t="str">
        <f t="shared" si="0"/>
        <v/>
      </c>
      <c r="Q55" s="12">
        <f t="shared" si="1"/>
        <v>25</v>
      </c>
      <c r="R55" s="174"/>
      <c r="S55" s="174"/>
    </row>
    <row r="56" spans="2:19" ht="184.8" x14ac:dyDescent="0.25">
      <c r="B56" s="173"/>
      <c r="C56" s="3" t="s">
        <v>239</v>
      </c>
      <c r="D56" s="28" t="s">
        <v>238</v>
      </c>
      <c r="E56" s="193"/>
      <c r="F56" s="48">
        <f>Hotel!F56</f>
        <v>0</v>
      </c>
      <c r="G56" s="193"/>
      <c r="H56" s="13">
        <v>40</v>
      </c>
      <c r="I56" s="12">
        <v>40</v>
      </c>
      <c r="J56" s="174"/>
      <c r="K56" s="174"/>
      <c r="L56" s="51"/>
      <c r="M56" s="11"/>
      <c r="P56" s="174" t="str">
        <f t="shared" si="0"/>
        <v/>
      </c>
      <c r="Q56" s="12">
        <f t="shared" si="1"/>
        <v>40</v>
      </c>
      <c r="R56" s="174"/>
      <c r="S56" s="174"/>
    </row>
    <row r="57" spans="2:19" ht="118.8" x14ac:dyDescent="0.25">
      <c r="B57" s="173"/>
      <c r="C57" s="6" t="s">
        <v>17</v>
      </c>
      <c r="D57" s="28" t="s">
        <v>86</v>
      </c>
      <c r="E57" s="193"/>
      <c r="F57" s="48">
        <f>Hotel!F57</f>
        <v>0</v>
      </c>
      <c r="G57" s="193"/>
      <c r="H57" s="13">
        <v>2</v>
      </c>
      <c r="I57" s="12">
        <v>2</v>
      </c>
      <c r="J57" s="174"/>
      <c r="K57" s="174"/>
      <c r="L57" s="51"/>
      <c r="M57" s="11"/>
      <c r="P57" s="174" t="str">
        <f t="shared" si="0"/>
        <v/>
      </c>
      <c r="Q57" s="12">
        <f>IF(OR(H57="x",H57="X"),0,IF(H57&gt;I57,I57,H57))</f>
        <v>2</v>
      </c>
      <c r="R57" s="174"/>
      <c r="S57" s="174"/>
    </row>
    <row r="58" spans="2:19" ht="79.2" x14ac:dyDescent="0.25">
      <c r="B58" s="173"/>
      <c r="C58" s="2" t="s">
        <v>22</v>
      </c>
      <c r="D58" s="28" t="s">
        <v>87</v>
      </c>
      <c r="E58" s="193"/>
      <c r="F58" s="48">
        <f>Hotel!F58</f>
        <v>0</v>
      </c>
      <c r="G58" s="193"/>
      <c r="H58" s="13">
        <v>4</v>
      </c>
      <c r="I58" s="12">
        <v>4</v>
      </c>
      <c r="J58" s="174"/>
      <c r="K58" s="174"/>
      <c r="L58" s="51"/>
      <c r="M58" s="11"/>
      <c r="P58" s="174" t="str">
        <f t="shared" si="0"/>
        <v/>
      </c>
      <c r="Q58" s="12">
        <f t="shared" si="1"/>
        <v>4</v>
      </c>
      <c r="R58" s="174"/>
      <c r="S58" s="174"/>
    </row>
    <row r="59" spans="2:19" ht="105.6" x14ac:dyDescent="0.25">
      <c r="B59" s="173"/>
      <c r="C59" s="2" t="s">
        <v>88</v>
      </c>
      <c r="D59" s="28" t="s">
        <v>89</v>
      </c>
      <c r="E59" s="193"/>
      <c r="F59" s="48">
        <f>Hotel!F59</f>
        <v>0</v>
      </c>
      <c r="G59" s="193"/>
      <c r="H59" s="13">
        <v>6</v>
      </c>
      <c r="I59" s="12">
        <v>6</v>
      </c>
      <c r="J59" s="174"/>
      <c r="K59" s="174"/>
      <c r="L59" s="51"/>
      <c r="M59" s="11"/>
      <c r="P59" s="174" t="str">
        <f t="shared" si="0"/>
        <v/>
      </c>
      <c r="Q59" s="12">
        <f t="shared" si="1"/>
        <v>6</v>
      </c>
      <c r="R59" s="174"/>
      <c r="S59" s="174"/>
    </row>
    <row r="60" spans="2:19" ht="92.4" x14ac:dyDescent="0.25">
      <c r="B60" s="173"/>
      <c r="C60" s="2" t="s">
        <v>35</v>
      </c>
      <c r="D60" s="28" t="s">
        <v>90</v>
      </c>
      <c r="E60" s="193"/>
      <c r="F60" s="48">
        <f>Hotel!F60</f>
        <v>0</v>
      </c>
      <c r="G60" s="193"/>
      <c r="H60" s="13">
        <v>2</v>
      </c>
      <c r="I60" s="12">
        <v>2</v>
      </c>
      <c r="J60" s="174"/>
      <c r="K60" s="174"/>
      <c r="L60" s="51"/>
      <c r="M60" s="11"/>
      <c r="P60" s="174" t="str">
        <f t="shared" si="0"/>
        <v/>
      </c>
      <c r="Q60" s="12">
        <f t="shared" si="1"/>
        <v>2</v>
      </c>
      <c r="R60" s="174"/>
      <c r="S60" s="174"/>
    </row>
    <row r="61" spans="2:19" ht="66" x14ac:dyDescent="0.25">
      <c r="B61" s="173"/>
      <c r="C61" s="2" t="s">
        <v>36</v>
      </c>
      <c r="D61" s="28" t="s">
        <v>91</v>
      </c>
      <c r="E61" s="193"/>
      <c r="F61" s="48">
        <f>Hotel!F61</f>
        <v>0</v>
      </c>
      <c r="G61" s="193"/>
      <c r="H61" s="13">
        <v>2</v>
      </c>
      <c r="I61" s="12">
        <v>2</v>
      </c>
      <c r="J61" s="174"/>
      <c r="K61" s="174"/>
      <c r="L61" s="51"/>
      <c r="M61" s="11"/>
      <c r="P61" s="174" t="str">
        <f t="shared" si="0"/>
        <v/>
      </c>
      <c r="Q61" s="12">
        <f t="shared" si="1"/>
        <v>2</v>
      </c>
      <c r="R61" s="174"/>
      <c r="S61" s="174"/>
    </row>
    <row r="62" spans="2:19" ht="26.1" customHeight="1" x14ac:dyDescent="0.25">
      <c r="B62" s="29" t="s">
        <v>92</v>
      </c>
      <c r="C62" s="181" t="s">
        <v>93</v>
      </c>
      <c r="D62" s="181"/>
      <c r="E62" s="47">
        <f>Hotel!E62</f>
        <v>0</v>
      </c>
      <c r="F62" s="23"/>
      <c r="G62" s="49">
        <f>R62+S62</f>
        <v>110</v>
      </c>
      <c r="H62" s="23"/>
      <c r="I62" s="12">
        <f>IF(SUM(I63,IF(OR(H64="x",H64="X"),0,I64),IF(OR(H65="x",H65="X"),0,I65),IF(OR(H66="x",H66="X"),0,I66),IF(OR(H67="x",H67="X"),0,I67),I68)&gt;110,110,SUM(I63,IF(OR(H64="x",H64="X"),0,I64),IF(OR(H65="x",H65="X"),0,I65),IF(OR(H66="x",H66="X"),0,I66),IF(OR(H67="x",H67="X"),0,I67),I68))</f>
        <v>110</v>
      </c>
      <c r="J62" s="12">
        <v>4</v>
      </c>
      <c r="K62" s="21">
        <f>(R62/(I62-10))+(S62/100)</f>
        <v>1.1000000000000001</v>
      </c>
      <c r="L62" s="50"/>
      <c r="M62" s="11"/>
      <c r="P62" s="12" t="str">
        <f>B62</f>
        <v>SOC1.3</v>
      </c>
      <c r="Q62" s="23"/>
      <c r="R62" s="12">
        <f>IF(SUM(Q63:Q67)&gt;100,100,SUM(Q63:Q67))</f>
        <v>100</v>
      </c>
      <c r="S62" s="12">
        <f>Q68</f>
        <v>10</v>
      </c>
    </row>
    <row r="63" spans="2:19" ht="40.5" customHeight="1" x14ac:dyDescent="0.25">
      <c r="B63" s="195"/>
      <c r="C63" s="2" t="s">
        <v>13</v>
      </c>
      <c r="D63" s="28" t="s">
        <v>94</v>
      </c>
      <c r="E63" s="179"/>
      <c r="F63" s="48">
        <f>Hotel!F63</f>
        <v>0</v>
      </c>
      <c r="G63" s="179"/>
      <c r="H63" s="13">
        <v>20</v>
      </c>
      <c r="I63" s="12">
        <v>20</v>
      </c>
      <c r="J63" s="195"/>
      <c r="K63" s="195"/>
      <c r="L63" s="60"/>
      <c r="M63" s="11"/>
      <c r="P63" s="195"/>
      <c r="Q63" s="12">
        <f t="shared" si="1"/>
        <v>20</v>
      </c>
      <c r="R63" s="195"/>
      <c r="S63" s="195"/>
    </row>
    <row r="64" spans="2:19" ht="198" customHeight="1" x14ac:dyDescent="0.25">
      <c r="B64" s="196"/>
      <c r="C64" s="2" t="s">
        <v>15</v>
      </c>
      <c r="D64" s="28" t="s">
        <v>255</v>
      </c>
      <c r="E64" s="198"/>
      <c r="F64" s="48">
        <f>Hotel!F64</f>
        <v>0</v>
      </c>
      <c r="G64" s="198"/>
      <c r="H64" s="13">
        <v>10</v>
      </c>
      <c r="I64" s="12">
        <v>10</v>
      </c>
      <c r="J64" s="196"/>
      <c r="K64" s="196"/>
      <c r="L64" s="61"/>
      <c r="M64" s="11"/>
      <c r="P64" s="196"/>
      <c r="Q64" s="12">
        <f>IF(OR(H64="x",H64="X"),0,IF(H64&gt;I64,I64,H64))</f>
        <v>10</v>
      </c>
      <c r="R64" s="196"/>
      <c r="S64" s="196"/>
    </row>
    <row r="65" spans="2:19" ht="312.75" customHeight="1" x14ac:dyDescent="0.25">
      <c r="B65" s="196"/>
      <c r="C65" s="2" t="s">
        <v>35</v>
      </c>
      <c r="D65" s="28" t="s">
        <v>256</v>
      </c>
      <c r="E65" s="198"/>
      <c r="F65" s="48">
        <f>Hotel!F65</f>
        <v>0</v>
      </c>
      <c r="G65" s="198"/>
      <c r="H65" s="13">
        <v>20</v>
      </c>
      <c r="I65" s="12">
        <v>20</v>
      </c>
      <c r="J65" s="196"/>
      <c r="K65" s="196"/>
      <c r="L65" s="61"/>
      <c r="M65" s="11"/>
      <c r="P65" s="196"/>
      <c r="Q65" s="12">
        <f t="shared" ref="Q65:Q67" si="2">IF(OR(H65="x",H65="X"),0,IF(H65&gt;I65,I65,H65))</f>
        <v>20</v>
      </c>
      <c r="R65" s="196"/>
      <c r="S65" s="196"/>
    </row>
    <row r="66" spans="2:19" ht="293.25" customHeight="1" x14ac:dyDescent="0.25">
      <c r="B66" s="196"/>
      <c r="C66" s="2"/>
      <c r="D66" s="28" t="s">
        <v>257</v>
      </c>
      <c r="E66" s="198"/>
      <c r="F66" s="48">
        <f>Hotel!F66</f>
        <v>0</v>
      </c>
      <c r="G66" s="198"/>
      <c r="H66" s="13">
        <v>20</v>
      </c>
      <c r="I66" s="12">
        <v>20</v>
      </c>
      <c r="J66" s="196"/>
      <c r="K66" s="196"/>
      <c r="L66" s="61"/>
      <c r="M66" s="11"/>
      <c r="P66" s="196"/>
      <c r="Q66" s="12">
        <f t="shared" si="2"/>
        <v>20</v>
      </c>
      <c r="R66" s="196"/>
      <c r="S66" s="196"/>
    </row>
    <row r="67" spans="2:19" ht="151.5" customHeight="1" x14ac:dyDescent="0.25">
      <c r="B67" s="196"/>
      <c r="C67" s="2" t="s">
        <v>98</v>
      </c>
      <c r="D67" s="28" t="s">
        <v>258</v>
      </c>
      <c r="E67" s="198"/>
      <c r="F67" s="48">
        <f>Hotel!F67</f>
        <v>0</v>
      </c>
      <c r="G67" s="198"/>
      <c r="H67" s="13">
        <v>40</v>
      </c>
      <c r="I67" s="12">
        <v>40</v>
      </c>
      <c r="J67" s="196"/>
      <c r="K67" s="196"/>
      <c r="L67" s="61"/>
      <c r="M67" s="11"/>
      <c r="P67" s="196"/>
      <c r="Q67" s="12">
        <f t="shared" si="2"/>
        <v>40</v>
      </c>
      <c r="R67" s="196"/>
      <c r="S67" s="196"/>
    </row>
    <row r="68" spans="2:19" ht="151.5" customHeight="1" x14ac:dyDescent="0.25">
      <c r="B68" s="197"/>
      <c r="C68" s="2" t="s">
        <v>100</v>
      </c>
      <c r="D68" s="28" t="s">
        <v>259</v>
      </c>
      <c r="E68" s="180"/>
      <c r="F68" s="48">
        <f>Hotel!F68</f>
        <v>0</v>
      </c>
      <c r="G68" s="180"/>
      <c r="H68" s="13">
        <v>10</v>
      </c>
      <c r="I68" s="12">
        <v>10</v>
      </c>
      <c r="J68" s="197"/>
      <c r="K68" s="197"/>
      <c r="L68" s="62"/>
      <c r="M68" s="11"/>
      <c r="P68" s="197"/>
      <c r="Q68" s="12">
        <f t="shared" si="1"/>
        <v>10</v>
      </c>
      <c r="R68" s="197"/>
      <c r="S68" s="197"/>
    </row>
    <row r="69" spans="2:19" ht="26.1" customHeight="1" x14ac:dyDescent="0.25">
      <c r="B69" s="29" t="s">
        <v>102</v>
      </c>
      <c r="C69" s="181" t="s">
        <v>103</v>
      </c>
      <c r="D69" s="181"/>
      <c r="E69" s="47">
        <f>Hotel!E69</f>
        <v>0</v>
      </c>
      <c r="F69" s="23"/>
      <c r="G69" s="49">
        <f>R69</f>
        <v>100</v>
      </c>
      <c r="H69" s="23"/>
      <c r="I69" s="12">
        <f>SUM(IF(OR(H71="x",H71="X"),0,I71),IF(OR(H72="x",H72="X"),0,I72),IF(OR(H73="x",H73="X"),0,I73),IF(OR(H74="x",H74="X"),0,I74),IF(OR(H75="x",H75="X"),0,I75),I76,I77)</f>
        <v>100</v>
      </c>
      <c r="J69" s="12">
        <v>4</v>
      </c>
      <c r="K69" s="21">
        <f>R69/I69</f>
        <v>1</v>
      </c>
      <c r="L69" s="50"/>
      <c r="M69" s="11"/>
      <c r="P69" s="12" t="str">
        <f t="shared" si="0"/>
        <v>SOC1.4</v>
      </c>
      <c r="Q69" s="23"/>
      <c r="R69" s="12">
        <f>IF(H70="Nein",Q71+Q72+Q73+Q76+Q77,SUM(Q71:Q77))</f>
        <v>100</v>
      </c>
      <c r="S69" s="23"/>
    </row>
    <row r="70" spans="2:19" ht="79.2" x14ac:dyDescent="0.25">
      <c r="B70" s="173"/>
      <c r="C70" s="2" t="s">
        <v>240</v>
      </c>
      <c r="D70" s="28" t="s">
        <v>253</v>
      </c>
      <c r="E70" s="193"/>
      <c r="F70" s="48">
        <f>Hotel!F70</f>
        <v>0</v>
      </c>
      <c r="G70" s="193"/>
      <c r="H70" s="13" t="s">
        <v>178</v>
      </c>
      <c r="I70" s="12">
        <v>0</v>
      </c>
      <c r="J70" s="174"/>
      <c r="K70" s="174"/>
      <c r="L70" s="51"/>
      <c r="M70" s="11"/>
      <c r="P70" s="174" t="str">
        <f t="shared" si="0"/>
        <v/>
      </c>
      <c r="Q70" s="12">
        <f>I70</f>
        <v>0</v>
      </c>
      <c r="R70" s="174"/>
      <c r="S70" s="174"/>
    </row>
    <row r="71" spans="2:19" ht="105.6" x14ac:dyDescent="0.25">
      <c r="B71" s="173"/>
      <c r="C71" s="2" t="s">
        <v>13</v>
      </c>
      <c r="D71" s="28" t="s">
        <v>260</v>
      </c>
      <c r="E71" s="193"/>
      <c r="F71" s="48">
        <f>Hotel!F71</f>
        <v>0</v>
      </c>
      <c r="G71" s="193"/>
      <c r="H71" s="13">
        <v>10</v>
      </c>
      <c r="I71" s="12">
        <v>10</v>
      </c>
      <c r="J71" s="174"/>
      <c r="K71" s="174"/>
      <c r="L71" s="51"/>
      <c r="M71" s="11"/>
      <c r="P71" s="174"/>
      <c r="Q71" s="12">
        <f>IF(OR(H71="x",H71="X"),0,IF(H71&gt;I71,I71,H71))</f>
        <v>10</v>
      </c>
      <c r="R71" s="174"/>
      <c r="S71" s="174"/>
    </row>
    <row r="72" spans="2:19" ht="79.2" x14ac:dyDescent="0.25">
      <c r="B72" s="173"/>
      <c r="C72" s="2" t="s">
        <v>14</v>
      </c>
      <c r="D72" s="28" t="s">
        <v>242</v>
      </c>
      <c r="E72" s="193"/>
      <c r="F72" s="48">
        <f>Hotel!F72</f>
        <v>0</v>
      </c>
      <c r="G72" s="193"/>
      <c r="H72" s="13">
        <v>5</v>
      </c>
      <c r="I72" s="12">
        <v>5</v>
      </c>
      <c r="J72" s="174"/>
      <c r="K72" s="174"/>
      <c r="L72" s="51"/>
      <c r="M72" s="11"/>
      <c r="P72" s="174"/>
      <c r="Q72" s="12">
        <f t="shared" ref="Q72:Q75" si="3">IF(OR(H72="x",H72="X"),0,IF(H72&gt;I72,I72,H72))</f>
        <v>5</v>
      </c>
      <c r="R72" s="174"/>
      <c r="S72" s="174"/>
    </row>
    <row r="73" spans="2:19" ht="79.2" x14ac:dyDescent="0.25">
      <c r="B73" s="173"/>
      <c r="C73" s="2" t="s">
        <v>41</v>
      </c>
      <c r="D73" s="28" t="s">
        <v>261</v>
      </c>
      <c r="E73" s="193"/>
      <c r="F73" s="48">
        <f>Hotel!F73</f>
        <v>0</v>
      </c>
      <c r="G73" s="193"/>
      <c r="H73" s="13">
        <v>10</v>
      </c>
      <c r="I73" s="12">
        <v>10</v>
      </c>
      <c r="J73" s="174"/>
      <c r="K73" s="174"/>
      <c r="L73" s="51"/>
      <c r="M73" s="11"/>
      <c r="P73" s="174"/>
      <c r="Q73" s="12">
        <f t="shared" si="3"/>
        <v>10</v>
      </c>
      <c r="R73" s="174"/>
      <c r="S73" s="174"/>
    </row>
    <row r="74" spans="2:19" ht="132" x14ac:dyDescent="0.25">
      <c r="B74" s="173"/>
      <c r="C74" s="2" t="s">
        <v>15</v>
      </c>
      <c r="D74" s="28" t="s">
        <v>262</v>
      </c>
      <c r="E74" s="193"/>
      <c r="F74" s="48">
        <f>Hotel!F74</f>
        <v>0</v>
      </c>
      <c r="G74" s="193"/>
      <c r="H74" s="13">
        <v>5</v>
      </c>
      <c r="I74" s="12">
        <v>5</v>
      </c>
      <c r="J74" s="174"/>
      <c r="K74" s="174"/>
      <c r="L74" s="51"/>
      <c r="M74" s="11"/>
      <c r="P74" s="174" t="str">
        <f t="shared" si="0"/>
        <v/>
      </c>
      <c r="Q74" s="12">
        <f t="shared" si="3"/>
        <v>5</v>
      </c>
      <c r="R74" s="174"/>
      <c r="S74" s="174"/>
    </row>
    <row r="75" spans="2:19" ht="79.2" x14ac:dyDescent="0.25">
      <c r="B75" s="173"/>
      <c r="C75" s="2" t="s">
        <v>17</v>
      </c>
      <c r="D75" s="28" t="s">
        <v>263</v>
      </c>
      <c r="E75" s="193"/>
      <c r="F75" s="48">
        <f>Hotel!F75</f>
        <v>0</v>
      </c>
      <c r="G75" s="193"/>
      <c r="H75" s="13">
        <v>5</v>
      </c>
      <c r="I75" s="12">
        <v>5</v>
      </c>
      <c r="J75" s="174"/>
      <c r="K75" s="174"/>
      <c r="L75" s="51"/>
      <c r="M75" s="11"/>
      <c r="P75" s="174"/>
      <c r="Q75" s="12">
        <f t="shared" si="3"/>
        <v>5</v>
      </c>
      <c r="R75" s="174"/>
      <c r="S75" s="174"/>
    </row>
    <row r="76" spans="2:19" ht="118.8" x14ac:dyDescent="0.25">
      <c r="B76" s="173"/>
      <c r="C76" s="2" t="s">
        <v>35</v>
      </c>
      <c r="D76" s="28" t="s">
        <v>264</v>
      </c>
      <c r="E76" s="193"/>
      <c r="F76" s="48">
        <f>Hotel!F76</f>
        <v>0</v>
      </c>
      <c r="G76" s="193"/>
      <c r="H76" s="13">
        <v>35</v>
      </c>
      <c r="I76" s="12">
        <v>35</v>
      </c>
      <c r="J76" s="174"/>
      <c r="K76" s="174"/>
      <c r="L76" s="51"/>
      <c r="M76" s="11"/>
      <c r="P76" s="174" t="str">
        <f t="shared" si="0"/>
        <v/>
      </c>
      <c r="Q76" s="12">
        <f t="shared" si="1"/>
        <v>35</v>
      </c>
      <c r="R76" s="174"/>
      <c r="S76" s="174"/>
    </row>
    <row r="77" spans="2:19" ht="158.4" x14ac:dyDescent="0.25">
      <c r="B77" s="173"/>
      <c r="C77" s="2" t="s">
        <v>36</v>
      </c>
      <c r="D77" s="28" t="s">
        <v>106</v>
      </c>
      <c r="E77" s="193"/>
      <c r="F77" s="48">
        <f>Hotel!F77</f>
        <v>0</v>
      </c>
      <c r="G77" s="193"/>
      <c r="H77" s="13">
        <v>30</v>
      </c>
      <c r="I77" s="12">
        <v>30</v>
      </c>
      <c r="J77" s="174"/>
      <c r="K77" s="174"/>
      <c r="L77" s="51"/>
      <c r="M77" s="11"/>
      <c r="P77" s="174" t="str">
        <f t="shared" si="0"/>
        <v/>
      </c>
      <c r="Q77" s="12">
        <f t="shared" si="1"/>
        <v>30</v>
      </c>
      <c r="R77" s="174"/>
      <c r="S77" s="174"/>
    </row>
    <row r="78" spans="2:19" ht="26.1" customHeight="1" x14ac:dyDescent="0.25">
      <c r="B78" s="29" t="s">
        <v>107</v>
      </c>
      <c r="C78" s="181" t="s">
        <v>108</v>
      </c>
      <c r="D78" s="181"/>
      <c r="E78" s="47">
        <f>Hotel!E78</f>
        <v>0</v>
      </c>
      <c r="F78" s="23"/>
      <c r="G78" s="49">
        <f>R78</f>
        <v>100</v>
      </c>
      <c r="H78" s="23"/>
      <c r="I78" s="12">
        <f>IF(OR(H85="x",H85="X",H86="x",H86="X"),90,100)</f>
        <v>100</v>
      </c>
      <c r="J78" s="12">
        <v>4</v>
      </c>
      <c r="K78" s="21">
        <f>R78/I78</f>
        <v>1</v>
      </c>
      <c r="L78" s="50"/>
      <c r="M78" s="11"/>
      <c r="P78" s="12" t="str">
        <f t="shared" si="0"/>
        <v>SOC1.6</v>
      </c>
      <c r="Q78" s="23"/>
      <c r="R78" s="12">
        <f>IF(SUM(Q79:Q84,IF(OR(H85="x",H85="X",H86="x",H86="X"),0,Q85+Q86))&gt;100,100,SUM(Q79:Q84,IF(OR(H85="x",H85="X",H86="x",H86="X"),0,Q85+Q86)))</f>
        <v>100</v>
      </c>
      <c r="S78" s="23"/>
    </row>
    <row r="79" spans="2:19" ht="303.60000000000002" x14ac:dyDescent="0.25">
      <c r="B79" s="173"/>
      <c r="C79" s="3" t="s">
        <v>267</v>
      </c>
      <c r="D79" s="28" t="s">
        <v>266</v>
      </c>
      <c r="E79" s="193"/>
      <c r="F79" s="48">
        <f>Hotel!F79</f>
        <v>0</v>
      </c>
      <c r="G79" s="193"/>
      <c r="H79" s="13">
        <v>20</v>
      </c>
      <c r="I79" s="12">
        <v>20</v>
      </c>
      <c r="J79" s="174"/>
      <c r="K79" s="174"/>
      <c r="L79" s="51"/>
      <c r="M79" s="11"/>
      <c r="P79" s="174" t="str">
        <f t="shared" si="0"/>
        <v/>
      </c>
      <c r="Q79" s="12">
        <f t="shared" ref="Q79:Q133" si="4">IF(H79&gt;I79,I79,H79)</f>
        <v>20</v>
      </c>
      <c r="R79" s="174"/>
      <c r="S79" s="174"/>
    </row>
    <row r="80" spans="2:19" ht="184.8" x14ac:dyDescent="0.25">
      <c r="B80" s="173"/>
      <c r="C80" s="3" t="s">
        <v>125</v>
      </c>
      <c r="D80" s="28" t="s">
        <v>268</v>
      </c>
      <c r="E80" s="193"/>
      <c r="F80" s="48">
        <f>Hotel!F80</f>
        <v>0</v>
      </c>
      <c r="G80" s="193"/>
      <c r="H80" s="13">
        <v>20</v>
      </c>
      <c r="I80" s="12">
        <v>10</v>
      </c>
      <c r="J80" s="174"/>
      <c r="K80" s="174"/>
      <c r="L80" s="51"/>
      <c r="M80" s="11"/>
      <c r="P80" s="174" t="str">
        <f t="shared" si="0"/>
        <v/>
      </c>
      <c r="Q80" s="12">
        <f t="shared" si="4"/>
        <v>10</v>
      </c>
      <c r="R80" s="174"/>
      <c r="S80" s="174"/>
    </row>
    <row r="81" spans="2:19" ht="277.2" x14ac:dyDescent="0.25">
      <c r="B81" s="173"/>
      <c r="C81" s="7" t="s">
        <v>120</v>
      </c>
      <c r="D81" s="28" t="s">
        <v>269</v>
      </c>
      <c r="E81" s="193"/>
      <c r="F81" s="48">
        <f>Hotel!F81</f>
        <v>0</v>
      </c>
      <c r="G81" s="193"/>
      <c r="H81" s="13">
        <v>20</v>
      </c>
      <c r="I81" s="12">
        <v>20</v>
      </c>
      <c r="J81" s="174"/>
      <c r="K81" s="174"/>
      <c r="L81" s="51"/>
      <c r="M81" s="11"/>
      <c r="P81" s="174" t="str">
        <f t="shared" si="0"/>
        <v/>
      </c>
      <c r="Q81" s="12">
        <f t="shared" si="4"/>
        <v>20</v>
      </c>
      <c r="R81" s="174"/>
      <c r="S81" s="174"/>
    </row>
    <row r="82" spans="2:19" ht="277.2" x14ac:dyDescent="0.25">
      <c r="B82" s="173"/>
      <c r="C82" s="8" t="s">
        <v>109</v>
      </c>
      <c r="D82" s="28" t="s">
        <v>110</v>
      </c>
      <c r="E82" s="193"/>
      <c r="F82" s="48">
        <f>Hotel!F82</f>
        <v>0</v>
      </c>
      <c r="G82" s="193"/>
      <c r="H82" s="13">
        <v>20</v>
      </c>
      <c r="I82" s="12">
        <v>20</v>
      </c>
      <c r="J82" s="174"/>
      <c r="K82" s="174"/>
      <c r="L82" s="51"/>
      <c r="M82" s="11"/>
      <c r="P82" s="174" t="str">
        <f t="shared" si="0"/>
        <v/>
      </c>
      <c r="Q82" s="12">
        <f t="shared" si="4"/>
        <v>20</v>
      </c>
      <c r="R82" s="174"/>
      <c r="S82" s="174"/>
    </row>
    <row r="83" spans="2:19" ht="92.4" x14ac:dyDescent="0.25">
      <c r="B83" s="173"/>
      <c r="C83" s="8" t="s">
        <v>111</v>
      </c>
      <c r="D83" s="28" t="s">
        <v>247</v>
      </c>
      <c r="E83" s="193"/>
      <c r="F83" s="48">
        <f>Hotel!F83</f>
        <v>0</v>
      </c>
      <c r="G83" s="193"/>
      <c r="H83" s="13">
        <v>10</v>
      </c>
      <c r="I83" s="12">
        <v>10</v>
      </c>
      <c r="J83" s="174"/>
      <c r="K83" s="174"/>
      <c r="L83" s="51"/>
      <c r="M83" s="11"/>
      <c r="P83" s="174" t="str">
        <f t="shared" si="0"/>
        <v/>
      </c>
      <c r="Q83" s="12">
        <f t="shared" si="4"/>
        <v>10</v>
      </c>
      <c r="R83" s="174"/>
      <c r="S83" s="174"/>
    </row>
    <row r="84" spans="2:19" ht="303.60000000000002" x14ac:dyDescent="0.25">
      <c r="B84" s="173"/>
      <c r="C84" s="7" t="s">
        <v>271</v>
      </c>
      <c r="D84" s="28" t="s">
        <v>270</v>
      </c>
      <c r="E84" s="193"/>
      <c r="F84" s="48">
        <f>Hotel!F84</f>
        <v>0</v>
      </c>
      <c r="G84" s="193"/>
      <c r="H84" s="13">
        <v>10</v>
      </c>
      <c r="I84" s="12">
        <v>10</v>
      </c>
      <c r="J84" s="174"/>
      <c r="K84" s="174"/>
      <c r="L84" s="51"/>
      <c r="M84" s="11"/>
      <c r="P84" s="174"/>
      <c r="Q84" s="12">
        <f t="shared" si="4"/>
        <v>10</v>
      </c>
      <c r="R84" s="174"/>
      <c r="S84" s="174"/>
    </row>
    <row r="85" spans="2:19" ht="132" x14ac:dyDescent="0.25">
      <c r="B85" s="173"/>
      <c r="C85" s="8" t="s">
        <v>15</v>
      </c>
      <c r="D85" s="28" t="s">
        <v>113</v>
      </c>
      <c r="E85" s="193"/>
      <c r="F85" s="48">
        <f>Hotel!F85</f>
        <v>0</v>
      </c>
      <c r="G85" s="193"/>
      <c r="H85" s="13">
        <v>8</v>
      </c>
      <c r="I85" s="12">
        <v>8</v>
      </c>
      <c r="J85" s="174"/>
      <c r="K85" s="174"/>
      <c r="L85" s="51"/>
      <c r="M85" s="11"/>
      <c r="P85" s="174" t="str">
        <f t="shared" ref="P85:P133" si="5">IF(B85&lt;&gt;"",B85,"")</f>
        <v/>
      </c>
      <c r="Q85" s="12">
        <f>IF(OR(H85="x",H85="X"),0,IF(H85&gt;I85,I85,H85))</f>
        <v>8</v>
      </c>
      <c r="R85" s="174"/>
      <c r="S85" s="174"/>
    </row>
    <row r="86" spans="2:19" ht="211.2" x14ac:dyDescent="0.25">
      <c r="B86" s="173"/>
      <c r="C86" s="7" t="s">
        <v>130</v>
      </c>
      <c r="D86" s="28" t="s">
        <v>129</v>
      </c>
      <c r="E86" s="193"/>
      <c r="F86" s="48">
        <f>Hotel!F86</f>
        <v>0</v>
      </c>
      <c r="G86" s="193"/>
      <c r="H86" s="13">
        <v>12</v>
      </c>
      <c r="I86" s="12">
        <v>12</v>
      </c>
      <c r="J86" s="174"/>
      <c r="K86" s="174"/>
      <c r="L86" s="51"/>
      <c r="M86" s="11"/>
      <c r="P86" s="174" t="str">
        <f t="shared" si="5"/>
        <v/>
      </c>
      <c r="Q86" s="12">
        <f>IF(OR(H86="x",H86="X"),0,IF(H86&gt;I86,I86,H86))</f>
        <v>12</v>
      </c>
      <c r="R86" s="174"/>
      <c r="S86" s="174"/>
    </row>
    <row r="87" spans="2:19" ht="26.1" customHeight="1" x14ac:dyDescent="0.25">
      <c r="B87" s="29" t="s">
        <v>114</v>
      </c>
      <c r="C87" s="182" t="s">
        <v>115</v>
      </c>
      <c r="D87" s="163"/>
      <c r="E87" s="47">
        <f>Hotel!E87</f>
        <v>0</v>
      </c>
      <c r="F87" s="23"/>
      <c r="G87" s="49">
        <f>R87</f>
        <v>100</v>
      </c>
      <c r="H87" s="23"/>
      <c r="I87" s="12">
        <v>100</v>
      </c>
      <c r="J87" s="12">
        <v>2</v>
      </c>
      <c r="K87" s="21">
        <f>R87/I87</f>
        <v>1</v>
      </c>
      <c r="L87" s="50"/>
      <c r="M87" s="11"/>
      <c r="P87" s="12" t="str">
        <f>B87</f>
        <v>SOC1.8</v>
      </c>
      <c r="Q87" s="23"/>
      <c r="R87" s="12">
        <f>SUM(Q88:Q91)</f>
        <v>100</v>
      </c>
      <c r="S87" s="23"/>
    </row>
    <row r="88" spans="2:19" ht="105.6" x14ac:dyDescent="0.25">
      <c r="B88" s="195"/>
      <c r="C88" s="7" t="s">
        <v>13</v>
      </c>
      <c r="D88" s="28" t="s">
        <v>273</v>
      </c>
      <c r="E88" s="179"/>
      <c r="F88" s="48">
        <f>Hotel!F88</f>
        <v>0</v>
      </c>
      <c r="G88" s="179"/>
      <c r="H88" s="13">
        <v>10</v>
      </c>
      <c r="I88" s="12">
        <v>10</v>
      </c>
      <c r="J88" s="195"/>
      <c r="K88" s="195"/>
      <c r="L88" s="60"/>
      <c r="M88" s="11"/>
      <c r="P88" s="195"/>
      <c r="Q88" s="12">
        <f>IF(H88&gt;I88,I88,H88)</f>
        <v>10</v>
      </c>
      <c r="R88" s="195"/>
      <c r="S88" s="195"/>
    </row>
    <row r="89" spans="2:19" ht="158.4" x14ac:dyDescent="0.25">
      <c r="B89" s="196"/>
      <c r="C89" s="7" t="s">
        <v>275</v>
      </c>
      <c r="D89" s="28" t="s">
        <v>274</v>
      </c>
      <c r="E89" s="198"/>
      <c r="F89" s="48">
        <f>Hotel!F89</f>
        <v>0</v>
      </c>
      <c r="G89" s="198"/>
      <c r="H89" s="13">
        <v>30</v>
      </c>
      <c r="I89" s="12">
        <v>30</v>
      </c>
      <c r="J89" s="196"/>
      <c r="K89" s="196"/>
      <c r="L89" s="61"/>
      <c r="M89" s="11"/>
      <c r="P89" s="196"/>
      <c r="Q89" s="12">
        <f t="shared" ref="Q89:Q91" si="6">IF(H89&gt;I89,I89,H89)</f>
        <v>30</v>
      </c>
      <c r="R89" s="196"/>
      <c r="S89" s="196"/>
    </row>
    <row r="90" spans="2:19" ht="356.4" x14ac:dyDescent="0.25">
      <c r="B90" s="196"/>
      <c r="C90" s="7" t="s">
        <v>277</v>
      </c>
      <c r="D90" s="28" t="s">
        <v>276</v>
      </c>
      <c r="E90" s="198"/>
      <c r="F90" s="48">
        <f>Hotel!F90</f>
        <v>0</v>
      </c>
      <c r="G90" s="198"/>
      <c r="H90" s="13">
        <v>40</v>
      </c>
      <c r="I90" s="12">
        <v>40</v>
      </c>
      <c r="J90" s="196"/>
      <c r="K90" s="196"/>
      <c r="L90" s="61"/>
      <c r="M90" s="11"/>
      <c r="P90" s="196"/>
      <c r="Q90" s="12">
        <f t="shared" si="6"/>
        <v>40</v>
      </c>
      <c r="R90" s="196"/>
      <c r="S90" s="196"/>
    </row>
    <row r="91" spans="2:19" ht="171.6" x14ac:dyDescent="0.25">
      <c r="B91" s="197"/>
      <c r="C91" s="7" t="s">
        <v>96</v>
      </c>
      <c r="D91" s="28" t="s">
        <v>278</v>
      </c>
      <c r="E91" s="180"/>
      <c r="F91" s="48">
        <f>Hotel!F91</f>
        <v>0</v>
      </c>
      <c r="G91" s="180"/>
      <c r="H91" s="13">
        <v>20</v>
      </c>
      <c r="I91" s="12">
        <v>20</v>
      </c>
      <c r="J91" s="197"/>
      <c r="K91" s="197"/>
      <c r="L91" s="62"/>
      <c r="M91" s="11"/>
      <c r="P91" s="197"/>
      <c r="Q91" s="12">
        <f t="shared" si="6"/>
        <v>20</v>
      </c>
      <c r="R91" s="197"/>
      <c r="S91" s="197"/>
    </row>
    <row r="92" spans="2:19" ht="26.1" customHeight="1" x14ac:dyDescent="0.25">
      <c r="B92" s="29" t="s">
        <v>61</v>
      </c>
      <c r="C92" s="182" t="s">
        <v>248</v>
      </c>
      <c r="D92" s="163"/>
      <c r="E92" s="47">
        <f>Hotel!E92</f>
        <v>0</v>
      </c>
      <c r="F92" s="48">
        <f>Hotel!F92</f>
        <v>0</v>
      </c>
      <c r="G92" s="49">
        <f>R92</f>
        <v>100</v>
      </c>
      <c r="H92" s="13">
        <v>100</v>
      </c>
      <c r="I92" s="12">
        <v>100</v>
      </c>
      <c r="J92" s="12">
        <v>6</v>
      </c>
      <c r="K92" s="21">
        <f>R92/I92</f>
        <v>1</v>
      </c>
      <c r="L92" s="50"/>
      <c r="M92" s="11"/>
      <c r="P92" s="12" t="str">
        <f t="shared" si="5"/>
        <v>SOC2.1</v>
      </c>
      <c r="Q92" s="12">
        <f t="shared" si="4"/>
        <v>100</v>
      </c>
      <c r="R92" s="12">
        <f>Q92</f>
        <v>100</v>
      </c>
      <c r="S92" s="23"/>
    </row>
    <row r="93" spans="2:19" ht="26.1" customHeight="1" x14ac:dyDescent="0.25">
      <c r="B93" s="29" t="s">
        <v>279</v>
      </c>
      <c r="C93" s="182" t="s">
        <v>280</v>
      </c>
      <c r="D93" s="163"/>
      <c r="E93" s="47">
        <f>Hotel!E93</f>
        <v>0</v>
      </c>
      <c r="F93" s="23"/>
      <c r="G93" s="49">
        <f>R93</f>
        <v>100</v>
      </c>
      <c r="H93" s="23"/>
      <c r="I93" s="12">
        <f>IF(AND(OR(H97="x",H97="X"),H94=0),80,100)</f>
        <v>100</v>
      </c>
      <c r="J93" s="12">
        <v>1</v>
      </c>
      <c r="K93" s="21">
        <f>R93/I93</f>
        <v>1</v>
      </c>
      <c r="L93" s="50"/>
      <c r="M93" s="11"/>
      <c r="P93" s="12" t="str">
        <f t="shared" si="5"/>
        <v>TEC1.2</v>
      </c>
      <c r="Q93" s="23"/>
      <c r="R93" s="12">
        <f>IF(Q94&gt;0,Q94,SUM(Q95:Q97))</f>
        <v>100</v>
      </c>
      <c r="S93" s="23"/>
    </row>
    <row r="94" spans="2:19" ht="116.25" customHeight="1" x14ac:dyDescent="0.25">
      <c r="B94" s="199"/>
      <c r="C94" s="19" t="s">
        <v>13</v>
      </c>
      <c r="D94" s="25" t="s">
        <v>281</v>
      </c>
      <c r="E94" s="202"/>
      <c r="F94" s="48">
        <f>Hotel!F94</f>
        <v>0</v>
      </c>
      <c r="G94" s="202"/>
      <c r="H94" s="13">
        <v>100</v>
      </c>
      <c r="I94" s="12">
        <v>100</v>
      </c>
      <c r="J94" s="199"/>
      <c r="K94" s="199"/>
      <c r="L94" s="57"/>
      <c r="M94" s="11"/>
      <c r="P94" s="199"/>
      <c r="Q94" s="12">
        <f>IF(H94&gt;I94,I94,H94)</f>
        <v>100</v>
      </c>
      <c r="R94" s="199"/>
      <c r="S94" s="199"/>
    </row>
    <row r="95" spans="2:19" ht="354.75" customHeight="1" x14ac:dyDescent="0.25">
      <c r="B95" s="200"/>
      <c r="C95" s="19" t="s">
        <v>15</v>
      </c>
      <c r="D95" s="25" t="s">
        <v>283</v>
      </c>
      <c r="E95" s="203"/>
      <c r="F95" s="48">
        <f>Hotel!F95</f>
        <v>0</v>
      </c>
      <c r="G95" s="203"/>
      <c r="H95" s="13">
        <v>40</v>
      </c>
      <c r="I95" s="12">
        <v>40</v>
      </c>
      <c r="J95" s="200"/>
      <c r="K95" s="200"/>
      <c r="L95" s="58"/>
      <c r="M95" s="11"/>
      <c r="P95" s="200"/>
      <c r="Q95" s="12">
        <f t="shared" ref="Q95:Q96" si="7">IF(H95&gt;I95,I95,H95)</f>
        <v>40</v>
      </c>
      <c r="R95" s="200"/>
      <c r="S95" s="200"/>
    </row>
    <row r="96" spans="2:19" ht="238.5" customHeight="1" x14ac:dyDescent="0.25">
      <c r="B96" s="200"/>
      <c r="C96" s="19" t="s">
        <v>17</v>
      </c>
      <c r="D96" s="25" t="s">
        <v>282</v>
      </c>
      <c r="E96" s="203"/>
      <c r="F96" s="48">
        <f>Hotel!F96</f>
        <v>0</v>
      </c>
      <c r="G96" s="203"/>
      <c r="H96" s="13">
        <v>20</v>
      </c>
      <c r="I96" s="12">
        <v>20</v>
      </c>
      <c r="J96" s="200"/>
      <c r="K96" s="200"/>
      <c r="L96" s="58"/>
      <c r="M96" s="11"/>
      <c r="P96" s="200"/>
      <c r="Q96" s="12">
        <f t="shared" si="7"/>
        <v>20</v>
      </c>
      <c r="R96" s="200"/>
      <c r="S96" s="200"/>
    </row>
    <row r="97" spans="2:19" ht="291.75" customHeight="1" x14ac:dyDescent="0.25">
      <c r="B97" s="201"/>
      <c r="C97" s="19" t="s">
        <v>22</v>
      </c>
      <c r="D97" s="25" t="s">
        <v>284</v>
      </c>
      <c r="E97" s="204"/>
      <c r="F97" s="48">
        <f>Hotel!F97</f>
        <v>0</v>
      </c>
      <c r="G97" s="204"/>
      <c r="H97" s="13"/>
      <c r="I97" s="12">
        <v>20</v>
      </c>
      <c r="J97" s="201"/>
      <c r="K97" s="201"/>
      <c r="L97" s="59"/>
      <c r="M97" s="11"/>
      <c r="P97" s="201"/>
      <c r="Q97" s="12">
        <f>IF(OR(H97="x",H97="X"),0,IF(H97&gt;I97,I97,H97))</f>
        <v>0</v>
      </c>
      <c r="R97" s="201"/>
      <c r="S97" s="201"/>
    </row>
    <row r="98" spans="2:19" ht="26.1" customHeight="1" x14ac:dyDescent="0.25">
      <c r="B98" s="29" t="s">
        <v>117</v>
      </c>
      <c r="C98" s="163" t="s">
        <v>118</v>
      </c>
      <c r="D98" s="163"/>
      <c r="E98" s="47">
        <f>Hotel!E98</f>
        <v>0</v>
      </c>
      <c r="F98" s="23"/>
      <c r="G98" s="49">
        <f>R98+S98</f>
        <v>115</v>
      </c>
      <c r="H98" s="23"/>
      <c r="I98" s="12">
        <f>SUM(IF(OR(H99="x",H99="X"),0,36),I100,I101,IF(OR(H102="x",H102="X"),0,36),I103,I104,I105)</f>
        <v>115</v>
      </c>
      <c r="J98" s="12">
        <v>9</v>
      </c>
      <c r="K98" s="21">
        <f>(R98/(I98-15))+(S98/100)</f>
        <v>1.1499999999999999</v>
      </c>
      <c r="L98" s="50"/>
      <c r="M98" s="11"/>
      <c r="P98" s="12" t="str">
        <f t="shared" si="5"/>
        <v>TEC1.6</v>
      </c>
      <c r="Q98" s="23"/>
      <c r="R98" s="12">
        <f>SUM(Q99,Q102,Q103,Q104,Q105)</f>
        <v>100</v>
      </c>
      <c r="S98" s="12">
        <f>Q100+Q101</f>
        <v>15</v>
      </c>
    </row>
    <row r="99" spans="2:19" ht="171.6" x14ac:dyDescent="0.25">
      <c r="B99" s="173"/>
      <c r="C99" s="7" t="s">
        <v>136</v>
      </c>
      <c r="D99" s="28" t="s">
        <v>135</v>
      </c>
      <c r="E99" s="193"/>
      <c r="F99" s="48">
        <f>Hotel!F99</f>
        <v>0</v>
      </c>
      <c r="G99" s="193"/>
      <c r="H99" s="13">
        <v>36</v>
      </c>
      <c r="I99" s="12">
        <v>36</v>
      </c>
      <c r="J99" s="174"/>
      <c r="K99" s="174"/>
      <c r="L99" s="51"/>
      <c r="M99" s="11"/>
      <c r="P99" s="174" t="str">
        <f t="shared" si="5"/>
        <v/>
      </c>
      <c r="Q99" s="12">
        <f>IF(OR(H99="x",H99="X"),0,IF(H99&gt;I99,I99,H99))</f>
        <v>36</v>
      </c>
      <c r="R99" s="174"/>
      <c r="S99" s="174"/>
    </row>
    <row r="100" spans="2:19" ht="105.6" x14ac:dyDescent="0.25">
      <c r="B100" s="173"/>
      <c r="C100" s="7" t="s">
        <v>14</v>
      </c>
      <c r="D100" s="28" t="s">
        <v>137</v>
      </c>
      <c r="E100" s="193"/>
      <c r="F100" s="48">
        <f>Hotel!F100</f>
        <v>0</v>
      </c>
      <c r="G100" s="193"/>
      <c r="H100" s="13">
        <v>10</v>
      </c>
      <c r="I100" s="12">
        <v>10</v>
      </c>
      <c r="J100" s="174"/>
      <c r="K100" s="174"/>
      <c r="L100" s="51"/>
      <c r="M100" s="11"/>
      <c r="P100" s="174" t="str">
        <f t="shared" si="5"/>
        <v/>
      </c>
      <c r="Q100" s="12">
        <f t="shared" si="4"/>
        <v>10</v>
      </c>
      <c r="R100" s="174"/>
      <c r="S100" s="174"/>
    </row>
    <row r="101" spans="2:19" ht="105.6" x14ac:dyDescent="0.25">
      <c r="B101" s="173"/>
      <c r="C101" s="7" t="s">
        <v>41</v>
      </c>
      <c r="D101" s="28" t="s">
        <v>138</v>
      </c>
      <c r="E101" s="193"/>
      <c r="F101" s="48">
        <f>Hotel!F101</f>
        <v>0</v>
      </c>
      <c r="G101" s="193"/>
      <c r="H101" s="13">
        <v>5</v>
      </c>
      <c r="I101" s="12">
        <v>5</v>
      </c>
      <c r="J101" s="174"/>
      <c r="K101" s="174"/>
      <c r="L101" s="51"/>
      <c r="M101" s="11"/>
      <c r="P101" s="174" t="str">
        <f t="shared" si="5"/>
        <v/>
      </c>
      <c r="Q101" s="12">
        <f t="shared" si="4"/>
        <v>5</v>
      </c>
      <c r="R101" s="174"/>
      <c r="S101" s="174"/>
    </row>
    <row r="102" spans="2:19" ht="171.6" x14ac:dyDescent="0.25">
      <c r="B102" s="173"/>
      <c r="C102" s="7" t="s">
        <v>132</v>
      </c>
      <c r="D102" s="28" t="s">
        <v>139</v>
      </c>
      <c r="E102" s="193"/>
      <c r="F102" s="48">
        <f>Hotel!F102</f>
        <v>0</v>
      </c>
      <c r="G102" s="193"/>
      <c r="H102" s="13">
        <v>36</v>
      </c>
      <c r="I102" s="12">
        <v>36</v>
      </c>
      <c r="J102" s="174"/>
      <c r="K102" s="174"/>
      <c r="L102" s="51"/>
      <c r="M102" s="11"/>
      <c r="P102" s="174" t="str">
        <f t="shared" si="5"/>
        <v/>
      </c>
      <c r="Q102" s="12">
        <f>IF(OR(H102="x",H102="X"),0,IF(H102&gt;I102,I102,H102))</f>
        <v>36</v>
      </c>
      <c r="R102" s="174"/>
      <c r="S102" s="174"/>
    </row>
    <row r="103" spans="2:19" ht="79.2" x14ac:dyDescent="0.25">
      <c r="B103" s="173"/>
      <c r="C103" s="7" t="s">
        <v>35</v>
      </c>
      <c r="D103" s="28" t="s">
        <v>140</v>
      </c>
      <c r="E103" s="193"/>
      <c r="F103" s="48">
        <f>Hotel!F103</f>
        <v>0</v>
      </c>
      <c r="G103" s="193"/>
      <c r="H103" s="13">
        <v>4</v>
      </c>
      <c r="I103" s="12">
        <v>4</v>
      </c>
      <c r="J103" s="174"/>
      <c r="K103" s="174"/>
      <c r="L103" s="51"/>
      <c r="M103" s="11"/>
      <c r="P103" s="174" t="str">
        <f t="shared" si="5"/>
        <v/>
      </c>
      <c r="Q103" s="12">
        <f t="shared" si="4"/>
        <v>4</v>
      </c>
      <c r="R103" s="174"/>
      <c r="S103" s="174"/>
    </row>
    <row r="104" spans="2:19" ht="79.2" x14ac:dyDescent="0.25">
      <c r="B104" s="173"/>
      <c r="C104" s="7" t="s">
        <v>36</v>
      </c>
      <c r="D104" s="28" t="s">
        <v>141</v>
      </c>
      <c r="E104" s="193"/>
      <c r="F104" s="48">
        <f>Hotel!F104</f>
        <v>0</v>
      </c>
      <c r="G104" s="193"/>
      <c r="H104" s="13">
        <v>4</v>
      </c>
      <c r="I104" s="12">
        <v>4</v>
      </c>
      <c r="J104" s="174"/>
      <c r="K104" s="174"/>
      <c r="L104" s="51"/>
      <c r="M104" s="11"/>
      <c r="P104" s="174" t="str">
        <f t="shared" si="5"/>
        <v/>
      </c>
      <c r="Q104" s="12">
        <f t="shared" si="4"/>
        <v>4</v>
      </c>
      <c r="R104" s="174"/>
      <c r="S104" s="174"/>
    </row>
    <row r="105" spans="2:19" ht="92.4" x14ac:dyDescent="0.25">
      <c r="B105" s="173"/>
      <c r="C105" s="7" t="s">
        <v>96</v>
      </c>
      <c r="D105" s="28" t="s">
        <v>142</v>
      </c>
      <c r="E105" s="193"/>
      <c r="F105" s="48">
        <f>Hotel!F105</f>
        <v>0</v>
      </c>
      <c r="G105" s="193"/>
      <c r="H105" s="13">
        <v>20</v>
      </c>
      <c r="I105" s="12">
        <v>20</v>
      </c>
      <c r="J105" s="174"/>
      <c r="K105" s="174"/>
      <c r="L105" s="51"/>
      <c r="M105" s="11"/>
      <c r="P105" s="174" t="str">
        <f t="shared" si="5"/>
        <v/>
      </c>
      <c r="Q105" s="12">
        <f t="shared" si="4"/>
        <v>20</v>
      </c>
      <c r="R105" s="174"/>
      <c r="S105" s="174"/>
    </row>
    <row r="106" spans="2:19" ht="26.1" customHeight="1" x14ac:dyDescent="0.25">
      <c r="B106" s="29" t="s">
        <v>143</v>
      </c>
      <c r="C106" s="163" t="s">
        <v>144</v>
      </c>
      <c r="D106" s="163"/>
      <c r="E106" s="47">
        <f>Hotel!E106</f>
        <v>0</v>
      </c>
      <c r="F106" s="23"/>
      <c r="G106" s="49">
        <f>R106</f>
        <v>100</v>
      </c>
      <c r="H106" s="23"/>
      <c r="I106" s="12">
        <v>100</v>
      </c>
      <c r="J106" s="12">
        <v>2</v>
      </c>
      <c r="K106" s="21">
        <f>R106/I106</f>
        <v>1</v>
      </c>
      <c r="L106" s="50"/>
      <c r="M106" s="11"/>
      <c r="P106" s="12" t="str">
        <f t="shared" si="5"/>
        <v>PRO1.1</v>
      </c>
      <c r="Q106" s="23"/>
      <c r="R106" s="12">
        <f>SUM(Q107:Q109)</f>
        <v>100</v>
      </c>
      <c r="S106" s="23"/>
    </row>
    <row r="107" spans="2:19" ht="198" x14ac:dyDescent="0.25">
      <c r="B107" s="195"/>
      <c r="C107" s="10" t="s">
        <v>13</v>
      </c>
      <c r="D107" s="28" t="s">
        <v>145</v>
      </c>
      <c r="E107" s="202"/>
      <c r="F107" s="48">
        <f>Hotel!F107</f>
        <v>0</v>
      </c>
      <c r="G107" s="202"/>
      <c r="H107" s="13">
        <v>40</v>
      </c>
      <c r="I107" s="12">
        <v>40</v>
      </c>
      <c r="J107" s="199"/>
      <c r="K107" s="199"/>
      <c r="L107" s="57"/>
      <c r="M107" s="11"/>
      <c r="P107" s="199"/>
      <c r="Q107" s="12">
        <f t="shared" si="4"/>
        <v>40</v>
      </c>
      <c r="R107" s="199"/>
      <c r="S107" s="199"/>
    </row>
    <row r="108" spans="2:19" ht="184.8" x14ac:dyDescent="0.25">
      <c r="B108" s="196"/>
      <c r="C108" s="10" t="s">
        <v>15</v>
      </c>
      <c r="D108" s="28" t="s">
        <v>146</v>
      </c>
      <c r="E108" s="203"/>
      <c r="F108" s="48">
        <f>Hotel!F108</f>
        <v>0</v>
      </c>
      <c r="G108" s="203"/>
      <c r="H108" s="13">
        <v>40</v>
      </c>
      <c r="I108" s="12">
        <v>40</v>
      </c>
      <c r="J108" s="200"/>
      <c r="K108" s="200"/>
      <c r="L108" s="58"/>
      <c r="M108" s="11"/>
      <c r="P108" s="200"/>
      <c r="Q108" s="12">
        <f t="shared" si="4"/>
        <v>40</v>
      </c>
      <c r="R108" s="200"/>
      <c r="S108" s="200"/>
    </row>
    <row r="109" spans="2:19" ht="211.2" x14ac:dyDescent="0.25">
      <c r="B109" s="197"/>
      <c r="C109" s="10" t="s">
        <v>35</v>
      </c>
      <c r="D109" s="28" t="s">
        <v>285</v>
      </c>
      <c r="E109" s="204"/>
      <c r="F109" s="48">
        <f>Hotel!F109</f>
        <v>0</v>
      </c>
      <c r="G109" s="204"/>
      <c r="H109" s="13">
        <v>20</v>
      </c>
      <c r="I109" s="12">
        <v>20</v>
      </c>
      <c r="J109" s="201"/>
      <c r="K109" s="201"/>
      <c r="L109" s="59"/>
      <c r="M109" s="11"/>
      <c r="P109" s="201"/>
      <c r="Q109" s="12">
        <f t="shared" si="4"/>
        <v>20</v>
      </c>
      <c r="R109" s="201"/>
      <c r="S109" s="201"/>
    </row>
    <row r="110" spans="2:19" ht="26.1" customHeight="1" x14ac:dyDescent="0.25">
      <c r="B110" s="29" t="s">
        <v>148</v>
      </c>
      <c r="C110" s="183" t="s">
        <v>149</v>
      </c>
      <c r="D110" s="183"/>
      <c r="E110" s="47">
        <f>Hotel!E110</f>
        <v>0</v>
      </c>
      <c r="F110" s="23"/>
      <c r="G110" s="49">
        <f>R110</f>
        <v>100</v>
      </c>
      <c r="H110" s="23"/>
      <c r="I110" s="12">
        <v>100</v>
      </c>
      <c r="J110" s="12">
        <v>4</v>
      </c>
      <c r="K110" s="21">
        <f>R110/I110</f>
        <v>1</v>
      </c>
      <c r="L110" s="50"/>
      <c r="M110" s="11"/>
      <c r="P110" s="12" t="str">
        <f t="shared" si="5"/>
        <v>PRO1.6</v>
      </c>
      <c r="Q110" s="23"/>
      <c r="R110" s="12">
        <f>IF(SUM(Q111:Q113)&gt;100,100,SUM(Q111:Q113))</f>
        <v>100</v>
      </c>
      <c r="S110" s="23"/>
    </row>
    <row r="111" spans="2:19" ht="171.6" x14ac:dyDescent="0.25">
      <c r="B111" s="173"/>
      <c r="C111" s="10" t="s">
        <v>13</v>
      </c>
      <c r="D111" s="28" t="s">
        <v>150</v>
      </c>
      <c r="E111" s="193"/>
      <c r="F111" s="48">
        <f>Hotel!F111</f>
        <v>0</v>
      </c>
      <c r="G111" s="193"/>
      <c r="H111" s="13">
        <v>50</v>
      </c>
      <c r="I111" s="12">
        <v>50</v>
      </c>
      <c r="J111" s="174"/>
      <c r="K111" s="174"/>
      <c r="L111" s="51"/>
      <c r="M111" s="11"/>
      <c r="P111" s="174" t="str">
        <f t="shared" si="5"/>
        <v/>
      </c>
      <c r="Q111" s="12">
        <f t="shared" si="4"/>
        <v>50</v>
      </c>
      <c r="R111" s="174"/>
      <c r="S111" s="174"/>
    </row>
    <row r="112" spans="2:19" ht="290.39999999999998" x14ac:dyDescent="0.25">
      <c r="B112" s="173"/>
      <c r="C112" s="10" t="s">
        <v>15</v>
      </c>
      <c r="D112" s="28" t="s">
        <v>151</v>
      </c>
      <c r="E112" s="193"/>
      <c r="F112" s="48">
        <f>Hotel!F112</f>
        <v>0</v>
      </c>
      <c r="G112" s="193"/>
      <c r="H112" s="13">
        <v>50</v>
      </c>
      <c r="I112" s="12">
        <v>50</v>
      </c>
      <c r="J112" s="174"/>
      <c r="K112" s="174"/>
      <c r="L112" s="51"/>
      <c r="M112" s="11"/>
      <c r="P112" s="174" t="str">
        <f t="shared" si="5"/>
        <v/>
      </c>
      <c r="Q112" s="12">
        <f t="shared" si="4"/>
        <v>50</v>
      </c>
      <c r="R112" s="174"/>
      <c r="S112" s="174"/>
    </row>
    <row r="113" spans="2:19" ht="105.6" x14ac:dyDescent="0.25">
      <c r="B113" s="173"/>
      <c r="C113" s="8" t="s">
        <v>35</v>
      </c>
      <c r="D113" s="28" t="s">
        <v>152</v>
      </c>
      <c r="E113" s="193"/>
      <c r="F113" s="48">
        <f>Hotel!F113</f>
        <v>0</v>
      </c>
      <c r="G113" s="193"/>
      <c r="H113" s="13">
        <v>10</v>
      </c>
      <c r="I113" s="12">
        <v>10</v>
      </c>
      <c r="J113" s="174"/>
      <c r="K113" s="174"/>
      <c r="L113" s="51"/>
      <c r="M113" s="11"/>
      <c r="P113" s="174" t="str">
        <f t="shared" si="5"/>
        <v/>
      </c>
      <c r="Q113" s="12">
        <f t="shared" si="4"/>
        <v>10</v>
      </c>
      <c r="R113" s="174"/>
      <c r="S113" s="174"/>
    </row>
    <row r="114" spans="2:19" ht="26.1" customHeight="1" x14ac:dyDescent="0.25">
      <c r="B114" s="29" t="s">
        <v>153</v>
      </c>
      <c r="C114" s="163" t="s">
        <v>154</v>
      </c>
      <c r="D114" s="163"/>
      <c r="E114" s="47">
        <f>Hotel!E114</f>
        <v>0</v>
      </c>
      <c r="F114" s="23"/>
      <c r="G114" s="49">
        <f>R114</f>
        <v>100</v>
      </c>
      <c r="H114" s="23"/>
      <c r="I114" s="12">
        <f>SUM(I115:I124)</f>
        <v>100</v>
      </c>
      <c r="J114" s="12">
        <v>6</v>
      </c>
      <c r="K114" s="21">
        <f>R114/I114</f>
        <v>1</v>
      </c>
      <c r="L114" s="50"/>
      <c r="M114" s="11"/>
      <c r="P114" s="12" t="str">
        <f t="shared" si="5"/>
        <v>PRO1.8</v>
      </c>
      <c r="Q114" s="23"/>
      <c r="R114" s="12">
        <f>SUM(Q115:Q124)</f>
        <v>100</v>
      </c>
      <c r="S114" s="23"/>
    </row>
    <row r="115" spans="2:19" ht="224.4" x14ac:dyDescent="0.25">
      <c r="B115" s="199"/>
      <c r="C115" s="8" t="s">
        <v>13</v>
      </c>
      <c r="D115" s="28" t="s">
        <v>286</v>
      </c>
      <c r="E115" s="202"/>
      <c r="F115" s="48">
        <f>Hotel!F115</f>
        <v>0</v>
      </c>
      <c r="G115" s="202"/>
      <c r="H115" s="13">
        <v>10</v>
      </c>
      <c r="I115" s="12">
        <v>10</v>
      </c>
      <c r="J115" s="199"/>
      <c r="K115" s="199"/>
      <c r="L115" s="57"/>
      <c r="M115" s="11"/>
      <c r="P115" s="199"/>
      <c r="Q115" s="12">
        <f t="shared" si="4"/>
        <v>10</v>
      </c>
      <c r="R115" s="199"/>
      <c r="S115" s="199"/>
    </row>
    <row r="116" spans="2:19" ht="211.2" x14ac:dyDescent="0.25">
      <c r="B116" s="200"/>
      <c r="C116" s="8" t="s">
        <v>14</v>
      </c>
      <c r="D116" s="28" t="s">
        <v>287</v>
      </c>
      <c r="E116" s="203"/>
      <c r="F116" s="48">
        <f>Hotel!F116</f>
        <v>0</v>
      </c>
      <c r="G116" s="203"/>
      <c r="H116" s="13">
        <v>20</v>
      </c>
      <c r="I116" s="12">
        <v>20</v>
      </c>
      <c r="J116" s="200"/>
      <c r="K116" s="200"/>
      <c r="L116" s="58"/>
      <c r="M116" s="11"/>
      <c r="P116" s="200"/>
      <c r="Q116" s="12">
        <f t="shared" si="4"/>
        <v>20</v>
      </c>
      <c r="R116" s="200"/>
      <c r="S116" s="200"/>
    </row>
    <row r="117" spans="2:19" ht="145.19999999999999" x14ac:dyDescent="0.25">
      <c r="B117" s="200"/>
      <c r="C117" s="8" t="s">
        <v>41</v>
      </c>
      <c r="D117" s="28" t="s">
        <v>288</v>
      </c>
      <c r="E117" s="203"/>
      <c r="F117" s="48">
        <f>Hotel!F117</f>
        <v>0</v>
      </c>
      <c r="G117" s="203"/>
      <c r="H117" s="13">
        <v>5</v>
      </c>
      <c r="I117" s="12">
        <v>5</v>
      </c>
      <c r="J117" s="200"/>
      <c r="K117" s="200"/>
      <c r="L117" s="58"/>
      <c r="M117" s="11"/>
      <c r="P117" s="200"/>
      <c r="Q117" s="12">
        <f t="shared" si="4"/>
        <v>5</v>
      </c>
      <c r="R117" s="200"/>
      <c r="S117" s="200"/>
    </row>
    <row r="118" spans="2:19" ht="158.4" x14ac:dyDescent="0.25">
      <c r="B118" s="200"/>
      <c r="C118" s="8" t="s">
        <v>109</v>
      </c>
      <c r="D118" s="28" t="s">
        <v>158</v>
      </c>
      <c r="E118" s="203"/>
      <c r="F118" s="48">
        <f>Hotel!F118</f>
        <v>0</v>
      </c>
      <c r="G118" s="203"/>
      <c r="H118" s="13">
        <v>10</v>
      </c>
      <c r="I118" s="12">
        <v>10</v>
      </c>
      <c r="J118" s="200"/>
      <c r="K118" s="200"/>
      <c r="L118" s="58"/>
      <c r="M118" s="11"/>
      <c r="P118" s="200"/>
      <c r="Q118" s="12">
        <f t="shared" si="4"/>
        <v>10</v>
      </c>
      <c r="R118" s="200"/>
      <c r="S118" s="200"/>
    </row>
    <row r="119" spans="2:19" ht="118.8" x14ac:dyDescent="0.25">
      <c r="B119" s="200"/>
      <c r="C119" s="8" t="s">
        <v>111</v>
      </c>
      <c r="D119" s="28" t="s">
        <v>289</v>
      </c>
      <c r="E119" s="203"/>
      <c r="F119" s="48">
        <f>Hotel!F119</f>
        <v>0</v>
      </c>
      <c r="G119" s="203"/>
      <c r="H119" s="13">
        <v>5</v>
      </c>
      <c r="I119" s="12">
        <v>5</v>
      </c>
      <c r="J119" s="200"/>
      <c r="K119" s="200"/>
      <c r="L119" s="58"/>
      <c r="M119" s="11"/>
      <c r="P119" s="200"/>
      <c r="Q119" s="12">
        <f t="shared" si="4"/>
        <v>5</v>
      </c>
      <c r="R119" s="200"/>
      <c r="S119" s="200"/>
    </row>
    <row r="120" spans="2:19" ht="105.6" x14ac:dyDescent="0.25">
      <c r="B120" s="200"/>
      <c r="C120" s="6" t="s">
        <v>15</v>
      </c>
      <c r="D120" s="28" t="s">
        <v>159</v>
      </c>
      <c r="E120" s="203"/>
      <c r="F120" s="48">
        <f>Hotel!F120</f>
        <v>0</v>
      </c>
      <c r="G120" s="203"/>
      <c r="H120" s="13">
        <v>10</v>
      </c>
      <c r="I120" s="12">
        <v>10</v>
      </c>
      <c r="J120" s="200"/>
      <c r="K120" s="200"/>
      <c r="L120" s="58"/>
      <c r="M120" s="11"/>
      <c r="P120" s="200"/>
      <c r="Q120" s="12">
        <f t="shared" si="4"/>
        <v>10</v>
      </c>
      <c r="R120" s="200"/>
      <c r="S120" s="200"/>
    </row>
    <row r="121" spans="2:19" ht="224.4" x14ac:dyDescent="0.25">
      <c r="B121" s="200"/>
      <c r="C121" s="8" t="s">
        <v>17</v>
      </c>
      <c r="D121" s="28" t="s">
        <v>160</v>
      </c>
      <c r="E121" s="203"/>
      <c r="F121" s="48">
        <f>Hotel!F121</f>
        <v>0</v>
      </c>
      <c r="G121" s="203"/>
      <c r="H121" s="13">
        <v>10</v>
      </c>
      <c r="I121" s="12">
        <v>10</v>
      </c>
      <c r="J121" s="200"/>
      <c r="K121" s="200"/>
      <c r="L121" s="58"/>
      <c r="M121" s="11"/>
      <c r="P121" s="200"/>
      <c r="Q121" s="12">
        <f t="shared" si="4"/>
        <v>10</v>
      </c>
      <c r="R121" s="200"/>
      <c r="S121" s="200"/>
    </row>
    <row r="122" spans="2:19" ht="52.8" x14ac:dyDescent="0.25">
      <c r="B122" s="200"/>
      <c r="C122" s="8" t="s">
        <v>72</v>
      </c>
      <c r="D122" s="28" t="s">
        <v>161</v>
      </c>
      <c r="E122" s="203"/>
      <c r="F122" s="48">
        <f>Hotel!F122</f>
        <v>0</v>
      </c>
      <c r="G122" s="203"/>
      <c r="H122" s="13">
        <v>10</v>
      </c>
      <c r="I122" s="12">
        <v>10</v>
      </c>
      <c r="J122" s="200"/>
      <c r="K122" s="200"/>
      <c r="L122" s="58"/>
      <c r="M122" s="11"/>
      <c r="P122" s="200"/>
      <c r="Q122" s="12">
        <f t="shared" si="4"/>
        <v>10</v>
      </c>
      <c r="R122" s="200"/>
      <c r="S122" s="200"/>
    </row>
    <row r="123" spans="2:19" ht="118.8" x14ac:dyDescent="0.25">
      <c r="B123" s="200"/>
      <c r="C123" s="8" t="s">
        <v>74</v>
      </c>
      <c r="D123" s="28" t="s">
        <v>162</v>
      </c>
      <c r="E123" s="203"/>
      <c r="F123" s="48">
        <f>Hotel!F123</f>
        <v>0</v>
      </c>
      <c r="G123" s="203"/>
      <c r="H123" s="13">
        <v>15</v>
      </c>
      <c r="I123" s="12">
        <v>15</v>
      </c>
      <c r="J123" s="200"/>
      <c r="K123" s="200"/>
      <c r="L123" s="58"/>
      <c r="M123" s="11"/>
      <c r="P123" s="200"/>
      <c r="Q123" s="12">
        <f t="shared" si="4"/>
        <v>15</v>
      </c>
      <c r="R123" s="200"/>
      <c r="S123" s="200"/>
    </row>
    <row r="124" spans="2:19" ht="66" x14ac:dyDescent="0.25">
      <c r="B124" s="201"/>
      <c r="C124" s="8" t="s">
        <v>88</v>
      </c>
      <c r="D124" s="28" t="s">
        <v>290</v>
      </c>
      <c r="E124" s="204"/>
      <c r="F124" s="48">
        <f>Hotel!F124</f>
        <v>0</v>
      </c>
      <c r="G124" s="204"/>
      <c r="H124" s="13">
        <v>5</v>
      </c>
      <c r="I124" s="12">
        <v>5</v>
      </c>
      <c r="J124" s="201"/>
      <c r="K124" s="201"/>
      <c r="L124" s="59"/>
      <c r="M124" s="11"/>
      <c r="P124" s="201"/>
      <c r="Q124" s="12">
        <f t="shared" si="4"/>
        <v>5</v>
      </c>
      <c r="R124" s="201"/>
      <c r="S124" s="201"/>
    </row>
    <row r="125" spans="2:19" ht="26.1" customHeight="1" x14ac:dyDescent="0.25">
      <c r="B125" s="29" t="s">
        <v>291</v>
      </c>
      <c r="C125" s="163" t="s">
        <v>292</v>
      </c>
      <c r="D125" s="163"/>
      <c r="E125" s="47">
        <f>Hotel!E125</f>
        <v>0</v>
      </c>
      <c r="F125" s="23"/>
      <c r="G125" s="49">
        <f>R125+S125</f>
        <v>110</v>
      </c>
      <c r="H125" s="23"/>
      <c r="I125" s="12">
        <v>110</v>
      </c>
      <c r="J125" s="12">
        <v>1</v>
      </c>
      <c r="K125" s="21">
        <f>R125/100+S125/100</f>
        <v>1.1000000000000001</v>
      </c>
      <c r="L125" s="50"/>
      <c r="M125" s="11"/>
      <c r="P125" s="12" t="str">
        <f t="shared" si="5"/>
        <v>PRO2.1</v>
      </c>
      <c r="Q125" s="26"/>
      <c r="R125" s="12">
        <f>IF(SUM(Q126:Q128)&gt;100,100,SUM(Q126:Q128))</f>
        <v>100</v>
      </c>
      <c r="S125" s="12">
        <f>Q129</f>
        <v>10</v>
      </c>
    </row>
    <row r="126" spans="2:19" ht="250.8" x14ac:dyDescent="0.25">
      <c r="B126" s="199"/>
      <c r="C126" s="7" t="s">
        <v>293</v>
      </c>
      <c r="D126" s="28" t="s">
        <v>294</v>
      </c>
      <c r="E126" s="202"/>
      <c r="F126" s="48">
        <f>Hotel!F126</f>
        <v>0</v>
      </c>
      <c r="G126" s="202"/>
      <c r="H126" s="13">
        <v>35</v>
      </c>
      <c r="I126" s="12">
        <v>35</v>
      </c>
      <c r="J126" s="199"/>
      <c r="K126" s="199"/>
      <c r="L126" s="57"/>
      <c r="M126" s="11"/>
      <c r="P126" s="199"/>
      <c r="Q126" s="12">
        <f t="shared" si="4"/>
        <v>35</v>
      </c>
      <c r="R126" s="199"/>
      <c r="S126" s="199"/>
    </row>
    <row r="127" spans="2:19" ht="250.8" x14ac:dyDescent="0.25">
      <c r="B127" s="200"/>
      <c r="C127" s="7" t="s">
        <v>296</v>
      </c>
      <c r="D127" s="28" t="s">
        <v>295</v>
      </c>
      <c r="E127" s="203"/>
      <c r="F127" s="48">
        <f>Hotel!F127</f>
        <v>0</v>
      </c>
      <c r="G127" s="203"/>
      <c r="H127" s="13">
        <v>35</v>
      </c>
      <c r="I127" s="12">
        <v>35</v>
      </c>
      <c r="J127" s="200"/>
      <c r="K127" s="200"/>
      <c r="L127" s="58"/>
      <c r="M127" s="11"/>
      <c r="P127" s="200"/>
      <c r="Q127" s="12">
        <f t="shared" si="4"/>
        <v>35</v>
      </c>
      <c r="R127" s="200"/>
      <c r="S127" s="200"/>
    </row>
    <row r="128" spans="2:19" ht="184.8" x14ac:dyDescent="0.25">
      <c r="B128" s="200"/>
      <c r="C128" s="7" t="s">
        <v>231</v>
      </c>
      <c r="D128" s="28" t="s">
        <v>297</v>
      </c>
      <c r="E128" s="203"/>
      <c r="F128" s="48">
        <f>Hotel!F128</f>
        <v>0</v>
      </c>
      <c r="G128" s="203"/>
      <c r="H128" s="13">
        <v>35</v>
      </c>
      <c r="I128" s="12">
        <v>35</v>
      </c>
      <c r="J128" s="200"/>
      <c r="K128" s="200"/>
      <c r="L128" s="58"/>
      <c r="M128" s="11"/>
      <c r="P128" s="200"/>
      <c r="Q128" s="12">
        <f t="shared" si="4"/>
        <v>35</v>
      </c>
      <c r="R128" s="200"/>
      <c r="S128" s="200"/>
    </row>
    <row r="129" spans="2:19" ht="66" x14ac:dyDescent="0.25">
      <c r="B129" s="201"/>
      <c r="C129" s="7"/>
      <c r="D129" s="28" t="s">
        <v>298</v>
      </c>
      <c r="E129" s="204"/>
      <c r="F129" s="48">
        <f>Hotel!F129</f>
        <v>0</v>
      </c>
      <c r="G129" s="204"/>
      <c r="H129" s="13">
        <v>10</v>
      </c>
      <c r="I129" s="12">
        <v>10</v>
      </c>
      <c r="J129" s="201"/>
      <c r="K129" s="201"/>
      <c r="L129" s="59"/>
      <c r="M129" s="11"/>
      <c r="P129" s="201"/>
      <c r="Q129" s="12">
        <f t="shared" si="4"/>
        <v>10</v>
      </c>
      <c r="R129" s="201"/>
      <c r="S129" s="201"/>
    </row>
    <row r="130" spans="2:19" ht="26.1" customHeight="1" x14ac:dyDescent="0.25">
      <c r="B130" s="29" t="s">
        <v>163</v>
      </c>
      <c r="C130" s="163" t="s">
        <v>164</v>
      </c>
      <c r="D130" s="163"/>
      <c r="E130" s="47">
        <f>Hotel!E130</f>
        <v>0</v>
      </c>
      <c r="F130" s="23"/>
      <c r="G130" s="49">
        <f>R130</f>
        <v>100</v>
      </c>
      <c r="H130" s="23"/>
      <c r="I130" s="12">
        <v>100</v>
      </c>
      <c r="J130" s="12">
        <v>2</v>
      </c>
      <c r="K130" s="21">
        <f>R130/I130</f>
        <v>1</v>
      </c>
      <c r="L130" s="50"/>
      <c r="M130" s="11"/>
      <c r="P130" s="12" t="str">
        <f t="shared" si="5"/>
        <v>PRO2.4</v>
      </c>
      <c r="Q130" s="12">
        <f t="shared" si="4"/>
        <v>0</v>
      </c>
      <c r="R130" s="12">
        <f>SUM(Q131:Q133)</f>
        <v>100</v>
      </c>
      <c r="S130" s="23"/>
    </row>
    <row r="131" spans="2:19" ht="26.4" x14ac:dyDescent="0.25">
      <c r="B131" s="173"/>
      <c r="C131" s="9" t="s">
        <v>13</v>
      </c>
      <c r="D131" s="28" t="s">
        <v>165</v>
      </c>
      <c r="E131" s="193"/>
      <c r="F131" s="48">
        <f>Hotel!F131</f>
        <v>0</v>
      </c>
      <c r="G131" s="193"/>
      <c r="H131" s="13">
        <v>35</v>
      </c>
      <c r="I131" s="12">
        <v>35</v>
      </c>
      <c r="J131" s="174"/>
      <c r="K131" s="174"/>
      <c r="L131" s="51"/>
      <c r="M131" s="11"/>
      <c r="P131" s="174" t="str">
        <f t="shared" si="5"/>
        <v/>
      </c>
      <c r="Q131" s="12">
        <f t="shared" si="4"/>
        <v>35</v>
      </c>
      <c r="R131" s="174"/>
      <c r="S131" s="174"/>
    </row>
    <row r="132" spans="2:19" ht="92.4" x14ac:dyDescent="0.25">
      <c r="B132" s="173"/>
      <c r="C132" s="9" t="s">
        <v>15</v>
      </c>
      <c r="D132" s="28" t="s">
        <v>166</v>
      </c>
      <c r="E132" s="193"/>
      <c r="F132" s="48">
        <f>Hotel!F132</f>
        <v>0</v>
      </c>
      <c r="G132" s="193"/>
      <c r="H132" s="13">
        <v>30</v>
      </c>
      <c r="I132" s="12">
        <v>30</v>
      </c>
      <c r="J132" s="174"/>
      <c r="K132" s="174"/>
      <c r="L132" s="51"/>
      <c r="M132" s="11"/>
      <c r="P132" s="174" t="str">
        <f t="shared" si="5"/>
        <v/>
      </c>
      <c r="Q132" s="12">
        <f t="shared" si="4"/>
        <v>30</v>
      </c>
      <c r="R132" s="174"/>
      <c r="S132" s="174"/>
    </row>
    <row r="133" spans="2:19" ht="26.4" x14ac:dyDescent="0.25">
      <c r="B133" s="173"/>
      <c r="C133" s="9" t="s">
        <v>35</v>
      </c>
      <c r="D133" s="28" t="s">
        <v>167</v>
      </c>
      <c r="E133" s="193"/>
      <c r="F133" s="48">
        <f>Hotel!F133</f>
        <v>0</v>
      </c>
      <c r="G133" s="193"/>
      <c r="H133" s="13">
        <v>35</v>
      </c>
      <c r="I133" s="12">
        <v>35</v>
      </c>
      <c r="J133" s="174"/>
      <c r="K133" s="174"/>
      <c r="L133" s="51"/>
      <c r="M133" s="11"/>
      <c r="P133" s="174" t="str">
        <f t="shared" si="5"/>
        <v/>
      </c>
      <c r="Q133" s="12">
        <f t="shared" si="4"/>
        <v>35</v>
      </c>
      <c r="R133" s="174"/>
      <c r="S133" s="174"/>
    </row>
  </sheetData>
  <mergeCells count="195">
    <mergeCell ref="R53:R61"/>
    <mergeCell ref="S53:S61"/>
    <mergeCell ref="C62:D62"/>
    <mergeCell ref="E126:E129"/>
    <mergeCell ref="E79:E86"/>
    <mergeCell ref="E88:E91"/>
    <mergeCell ref="E94:E97"/>
    <mergeCell ref="E99:E105"/>
    <mergeCell ref="E107:E109"/>
    <mergeCell ref="E111:E113"/>
    <mergeCell ref="C130:D130"/>
    <mergeCell ref="C114:D114"/>
    <mergeCell ref="R107:R109"/>
    <mergeCell ref="S107:S109"/>
    <mergeCell ref="C110:D110"/>
    <mergeCell ref="S94:S97"/>
    <mergeCell ref="C98:D98"/>
    <mergeCell ref="C87:D87"/>
    <mergeCell ref="R70:R77"/>
    <mergeCell ref="S70:S77"/>
    <mergeCell ref="C78:D78"/>
    <mergeCell ref="B131:B133"/>
    <mergeCell ref="G131:G133"/>
    <mergeCell ref="J131:J133"/>
    <mergeCell ref="K131:K133"/>
    <mergeCell ref="P131:P133"/>
    <mergeCell ref="R115:R124"/>
    <mergeCell ref="S115:S124"/>
    <mergeCell ref="C125:D125"/>
    <mergeCell ref="B126:B129"/>
    <mergeCell ref="G126:G129"/>
    <mergeCell ref="J126:J129"/>
    <mergeCell ref="K126:K129"/>
    <mergeCell ref="P126:P129"/>
    <mergeCell ref="R126:R129"/>
    <mergeCell ref="S126:S129"/>
    <mergeCell ref="B115:B124"/>
    <mergeCell ref="G115:G124"/>
    <mergeCell ref="J115:J124"/>
    <mergeCell ref="K115:K124"/>
    <mergeCell ref="P115:P124"/>
    <mergeCell ref="E115:E124"/>
    <mergeCell ref="R131:R133"/>
    <mergeCell ref="S131:S133"/>
    <mergeCell ref="E131:E133"/>
    <mergeCell ref="B111:B113"/>
    <mergeCell ref="G111:G113"/>
    <mergeCell ref="J111:J113"/>
    <mergeCell ref="K111:K113"/>
    <mergeCell ref="P111:P113"/>
    <mergeCell ref="R111:R113"/>
    <mergeCell ref="S111:S113"/>
    <mergeCell ref="C106:D106"/>
    <mergeCell ref="B107:B109"/>
    <mergeCell ref="G107:G109"/>
    <mergeCell ref="J107:J109"/>
    <mergeCell ref="K107:K109"/>
    <mergeCell ref="P107:P109"/>
    <mergeCell ref="B99:B105"/>
    <mergeCell ref="G99:G105"/>
    <mergeCell ref="J99:J105"/>
    <mergeCell ref="K99:K105"/>
    <mergeCell ref="P99:P105"/>
    <mergeCell ref="R99:R105"/>
    <mergeCell ref="S99:S105"/>
    <mergeCell ref="R88:R91"/>
    <mergeCell ref="S88:S91"/>
    <mergeCell ref="C92:D92"/>
    <mergeCell ref="C93:D93"/>
    <mergeCell ref="B94:B97"/>
    <mergeCell ref="G94:G97"/>
    <mergeCell ref="J94:J97"/>
    <mergeCell ref="K94:K97"/>
    <mergeCell ref="P94:P97"/>
    <mergeCell ref="R94:R97"/>
    <mergeCell ref="B88:B91"/>
    <mergeCell ref="G88:G91"/>
    <mergeCell ref="J88:J91"/>
    <mergeCell ref="K88:K91"/>
    <mergeCell ref="P88:P91"/>
    <mergeCell ref="B79:B86"/>
    <mergeCell ref="G79:G86"/>
    <mergeCell ref="J79:J86"/>
    <mergeCell ref="K79:K86"/>
    <mergeCell ref="P79:P86"/>
    <mergeCell ref="R79:R86"/>
    <mergeCell ref="S79:S86"/>
    <mergeCell ref="C69:D69"/>
    <mergeCell ref="B70:B77"/>
    <mergeCell ref="G70:G77"/>
    <mergeCell ref="J70:J77"/>
    <mergeCell ref="K70:K77"/>
    <mergeCell ref="P70:P77"/>
    <mergeCell ref="E70:E77"/>
    <mergeCell ref="C39:D39"/>
    <mergeCell ref="B40:B51"/>
    <mergeCell ref="G40:G51"/>
    <mergeCell ref="J40:J51"/>
    <mergeCell ref="K40:K51"/>
    <mergeCell ref="P40:P51"/>
    <mergeCell ref="R40:R51"/>
    <mergeCell ref="S40:S51"/>
    <mergeCell ref="B63:B68"/>
    <mergeCell ref="G63:G68"/>
    <mergeCell ref="J63:J68"/>
    <mergeCell ref="K63:K68"/>
    <mergeCell ref="P63:P68"/>
    <mergeCell ref="R63:R68"/>
    <mergeCell ref="S63:S68"/>
    <mergeCell ref="C52:D52"/>
    <mergeCell ref="B53:B61"/>
    <mergeCell ref="G53:G61"/>
    <mergeCell ref="J53:J61"/>
    <mergeCell ref="K53:K61"/>
    <mergeCell ref="P53:P61"/>
    <mergeCell ref="E40:E51"/>
    <mergeCell ref="E53:E61"/>
    <mergeCell ref="E63:E68"/>
    <mergeCell ref="C34:D34"/>
    <mergeCell ref="B35:B38"/>
    <mergeCell ref="G35:G38"/>
    <mergeCell ref="J35:J38"/>
    <mergeCell ref="K35:K38"/>
    <mergeCell ref="P35:P38"/>
    <mergeCell ref="R23:R24"/>
    <mergeCell ref="S23:S24"/>
    <mergeCell ref="C25:D25"/>
    <mergeCell ref="B26:B33"/>
    <mergeCell ref="G26:G33"/>
    <mergeCell ref="J26:J33"/>
    <mergeCell ref="K26:K33"/>
    <mergeCell ref="P26:P33"/>
    <mergeCell ref="R26:R33"/>
    <mergeCell ref="S26:S33"/>
    <mergeCell ref="R35:R38"/>
    <mergeCell ref="S35:S38"/>
    <mergeCell ref="E26:E33"/>
    <mergeCell ref="E35:E38"/>
    <mergeCell ref="C22:D22"/>
    <mergeCell ref="B23:B24"/>
    <mergeCell ref="G23:G24"/>
    <mergeCell ref="J23:J24"/>
    <mergeCell ref="K23:K24"/>
    <mergeCell ref="P23:P24"/>
    <mergeCell ref="E23:E24"/>
    <mergeCell ref="R13:R17"/>
    <mergeCell ref="S13:S17"/>
    <mergeCell ref="C18:D18"/>
    <mergeCell ref="B19:B21"/>
    <mergeCell ref="G19:G21"/>
    <mergeCell ref="J19:J21"/>
    <mergeCell ref="K19:K21"/>
    <mergeCell ref="E13:E17"/>
    <mergeCell ref="E19:E21"/>
    <mergeCell ref="P10:P11"/>
    <mergeCell ref="Q10:Q11"/>
    <mergeCell ref="R10:R11"/>
    <mergeCell ref="S10:S11"/>
    <mergeCell ref="C12:D12"/>
    <mergeCell ref="B13:B17"/>
    <mergeCell ref="G13:G17"/>
    <mergeCell ref="J13:J17"/>
    <mergeCell ref="K13:K17"/>
    <mergeCell ref="P13:P17"/>
    <mergeCell ref="E10:F10"/>
    <mergeCell ref="B10:D11"/>
    <mergeCell ref="G10:I10"/>
    <mergeCell ref="J10:J11"/>
    <mergeCell ref="K10:K11"/>
    <mergeCell ref="M10:M11"/>
    <mergeCell ref="L10:L11"/>
    <mergeCell ref="B4:C4"/>
    <mergeCell ref="H4:J4"/>
    <mergeCell ref="K4:M4"/>
    <mergeCell ref="B5:C5"/>
    <mergeCell ref="B6:C6"/>
    <mergeCell ref="B7:C7"/>
    <mergeCell ref="D4:F4"/>
    <mergeCell ref="D5:F5"/>
    <mergeCell ref="D6:F6"/>
    <mergeCell ref="D7:F7"/>
    <mergeCell ref="D8:F8"/>
    <mergeCell ref="H5:J5"/>
    <mergeCell ref="K5:M5"/>
    <mergeCell ref="H6:J6"/>
    <mergeCell ref="K6:M6"/>
    <mergeCell ref="B2:C2"/>
    <mergeCell ref="H2:J2"/>
    <mergeCell ref="K2:M2"/>
    <mergeCell ref="B3:C3"/>
    <mergeCell ref="H3:J3"/>
    <mergeCell ref="K3:M3"/>
    <mergeCell ref="D2:F2"/>
    <mergeCell ref="D3:F3"/>
    <mergeCell ref="B8:C8"/>
  </mergeCells>
  <dataValidations count="1">
    <dataValidation type="list" allowBlank="1" showInputMessage="1" showErrorMessage="1" sqref="H70" xr:uid="{00000000-0002-0000-0E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0E28C0A7-2C6C-4217-9D9D-11E755AA9440}">
            <x14:iconSet iconSet="3Symbols" showValue="0" custom="1">
              <x14:cfvo type="percent">
                <xm:f>0</xm:f>
              </x14:cfvo>
              <x14:cfvo type="num">
                <xm:f>2</xm:f>
              </x14:cfvo>
              <x14:cfvo type="num">
                <xm:f>3</xm:f>
              </x14:cfvo>
              <x14:cfIcon iconSet="3Symbols" iconId="2"/>
              <x14:cfIcon iconSet="3Symbols" iconId="1"/>
              <x14:cfIcon iconSet="3Symbols" iconId="0"/>
            </x14:iconSet>
          </x14:cfRule>
          <xm:sqref>L12:L133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499984740745262"/>
  </sheetPr>
  <dimension ref="B2:F39"/>
  <sheetViews>
    <sheetView view="pageBreakPreview" topLeftCell="A4" zoomScaleNormal="100" zoomScaleSheetLayoutView="100" workbookViewId="0">
      <selection activeCell="C9" sqref="C9"/>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335</v>
      </c>
      <c r="F9" s="20" t="s">
        <v>11</v>
      </c>
    </row>
    <row r="10" spans="2:6" x14ac:dyDescent="0.25">
      <c r="B10" s="30" t="str">
        <f>'1. Prüfung (Hotel)'!B12</f>
        <v>ENV1.1</v>
      </c>
      <c r="C10" s="64" t="str">
        <f>'1. Prüfung (Hotel)'!C12:D12</f>
        <v>Umweltwirkungen über den Lebenszyklus</v>
      </c>
      <c r="D10" s="12">
        <f>'1. Prüfung (Hotel)'!J12</f>
        <v>12</v>
      </c>
      <c r="E10" s="12">
        <f>'1. Prüfung (Hotel)'!G12</f>
        <v>100</v>
      </c>
      <c r="F10" s="21">
        <f>'1. Prüfung (Hotel)'!K12</f>
        <v>1</v>
      </c>
    </row>
    <row r="11" spans="2:6" x14ac:dyDescent="0.25">
      <c r="B11" s="30" t="str">
        <f>'1. Prüfung (Hotel)'!B18</f>
        <v>ENV1.2</v>
      </c>
      <c r="C11" s="65" t="str">
        <f>'1. Prüfung (Hotel)'!C18:D18</f>
        <v>Risiken für die lokale Umwelt</v>
      </c>
      <c r="D11" s="12">
        <f>'1. Prüfung (Hotel)'!J18</f>
        <v>8</v>
      </c>
      <c r="E11" s="12">
        <f>'1. Prüfung (Hotel)'!G18</f>
        <v>100</v>
      </c>
      <c r="F11" s="21">
        <f>'1. Prüfung (Hotel)'!K18</f>
        <v>1</v>
      </c>
    </row>
    <row r="12" spans="2:6" ht="25.5" customHeight="1" x14ac:dyDescent="0.25">
      <c r="B12" s="30" t="str">
        <f>'1. Prüfung (Hotel)'!B22</f>
        <v>ENV1.3</v>
      </c>
      <c r="C12" s="65" t="str">
        <f>'1. Prüfung (Hotel)'!C22:D22</f>
        <v>Verantwortungsbewusste Ressourcengewinnung</v>
      </c>
      <c r="D12" s="12">
        <f>'1. Prüfung (Hotel)'!J22</f>
        <v>4</v>
      </c>
      <c r="E12" s="12">
        <f>'1. Prüfung (Hotel)'!G22</f>
        <v>100</v>
      </c>
      <c r="F12" s="21">
        <f>'1. Prüfung (Hotel)'!K22</f>
        <v>1</v>
      </c>
    </row>
    <row r="13" spans="2:6" x14ac:dyDescent="0.25">
      <c r="B13" s="30" t="str">
        <f>'1. Prüfung (Hotel)'!B25</f>
        <v>ENV1.8</v>
      </c>
      <c r="C13" s="65" t="str">
        <f>'1. Prüfung (Hotel)'!C25:D25</f>
        <v>Energieeffizienz und Klimaschutz</v>
      </c>
      <c r="D13" s="12">
        <f>'1. Prüfung (Hotel)'!J25</f>
        <v>6</v>
      </c>
      <c r="E13" s="12">
        <f>'1. Prüfung (Hotel)'!G25</f>
        <v>115</v>
      </c>
      <c r="F13" s="21">
        <f>'1. Prüfung (Hotel)'!K25</f>
        <v>1.1499999999999999</v>
      </c>
    </row>
    <row r="14" spans="2:6" x14ac:dyDescent="0.25">
      <c r="B14" s="30" t="str">
        <f>'1. Prüfung (Hotel)'!B34</f>
        <v>ECO1.1</v>
      </c>
      <c r="C14" s="65" t="str">
        <f>'1. Prüfung (Hotel)'!C34:D34</f>
        <v>Kosten über den Lebenszyklus</v>
      </c>
      <c r="D14" s="12">
        <f>'1. Prüfung (Hotel)'!J34</f>
        <v>15</v>
      </c>
      <c r="E14" s="12">
        <f>'1. Prüfung (Hotel)'!G34</f>
        <v>110</v>
      </c>
      <c r="F14" s="21">
        <f>'1. Prüfung (Hotel)'!K34</f>
        <v>1.1000000000000001</v>
      </c>
    </row>
    <row r="15" spans="2:6" x14ac:dyDescent="0.25">
      <c r="B15" s="30" t="str">
        <f>'1. Prüfung (Hotel)'!B39</f>
        <v>SOC1.1</v>
      </c>
      <c r="C15" s="65" t="str">
        <f>'1. Prüfung (Hotel)'!C39:D39</f>
        <v>Thermischer Komfort</v>
      </c>
      <c r="D15" s="12">
        <f>'1. Prüfung (Hotel)'!J39</f>
        <v>2</v>
      </c>
      <c r="E15" s="12">
        <f>'1. Prüfung (Hotel)'!G39</f>
        <v>100</v>
      </c>
      <c r="F15" s="21">
        <f>'1. Prüfung (Hotel)'!K39</f>
        <v>1</v>
      </c>
    </row>
    <row r="16" spans="2:6" x14ac:dyDescent="0.25">
      <c r="B16" s="30" t="str">
        <f>'1. Prüfung (Hotel)'!B52</f>
        <v>SOC1.2</v>
      </c>
      <c r="C16" s="65" t="str">
        <f>'1. Prüfung (Hotel)'!C52:D52</f>
        <v>Innenraumluftqualität</v>
      </c>
      <c r="D16" s="12">
        <f>'1. Prüfung (Hotel)'!J52</f>
        <v>8</v>
      </c>
      <c r="E16" s="12">
        <f>'1. Prüfung (Hotel)'!G52</f>
        <v>104</v>
      </c>
      <c r="F16" s="21">
        <f>'1. Prüfung (Hotel)'!K52</f>
        <v>1.04</v>
      </c>
    </row>
    <row r="17" spans="2:6" x14ac:dyDescent="0.25">
      <c r="B17" s="30" t="str">
        <f>'1. Prüfung (Hotel)'!B62</f>
        <v>SOC1.3</v>
      </c>
      <c r="C17" s="65" t="str">
        <f>'1. Prüfung (Hotel)'!C62:D62</f>
        <v>Akustischer Komfort</v>
      </c>
      <c r="D17" s="12">
        <f>'1. Prüfung (Hotel)'!J62</f>
        <v>4</v>
      </c>
      <c r="E17" s="12">
        <f>'1. Prüfung (Hotel)'!G62</f>
        <v>110</v>
      </c>
      <c r="F17" s="21">
        <f>'1. Prüfung (Hotel)'!K62</f>
        <v>1.1000000000000001</v>
      </c>
    </row>
    <row r="18" spans="2:6" x14ac:dyDescent="0.25">
      <c r="B18" s="30" t="str">
        <f>'1. Prüfung (Hotel)'!B69</f>
        <v>SOC1.4</v>
      </c>
      <c r="C18" s="65" t="str">
        <f>'1. Prüfung (Hotel)'!C69:D69</f>
        <v>Visueller Komfort</v>
      </c>
      <c r="D18" s="12">
        <f>'1. Prüfung (Hotel)'!J69</f>
        <v>4</v>
      </c>
      <c r="E18" s="12">
        <f>'1. Prüfung (Hotel)'!G69</f>
        <v>100</v>
      </c>
      <c r="F18" s="21">
        <f>'1. Prüfung (Hotel)'!K69</f>
        <v>1</v>
      </c>
    </row>
    <row r="19" spans="2:6" x14ac:dyDescent="0.25">
      <c r="B19" s="30" t="str">
        <f>'1. Prüfung (Hotel)'!B78</f>
        <v>SOC1.6</v>
      </c>
      <c r="C19" s="65" t="str">
        <f>'1. Prüfung (Hotel)'!C78:D78</f>
        <v>Aufenthaltsqualitäten</v>
      </c>
      <c r="D19" s="12">
        <f>'1. Prüfung (Hotel)'!J78</f>
        <v>4</v>
      </c>
      <c r="E19" s="12">
        <f>'1. Prüfung (Hotel)'!G78</f>
        <v>100</v>
      </c>
      <c r="F19" s="21">
        <f>'1. Prüfung (Hotel)'!K78</f>
        <v>1</v>
      </c>
    </row>
    <row r="20" spans="2:6" x14ac:dyDescent="0.25">
      <c r="B20" s="30" t="str">
        <f>'1. Prüfung (Hotel)'!B87</f>
        <v>SOC1.8</v>
      </c>
      <c r="C20" s="65" t="str">
        <f>'1. Prüfung (Hotel)'!C87:D87</f>
        <v>Gesundheitsfördernde Angebote</v>
      </c>
      <c r="D20" s="12">
        <f>'1. Prüfung (Hotel)'!J87</f>
        <v>2</v>
      </c>
      <c r="E20" s="12">
        <f>'1. Prüfung (Hotel)'!G87</f>
        <v>100</v>
      </c>
      <c r="F20" s="21">
        <f>'1. Prüfung (Hotel)'!K87</f>
        <v>1</v>
      </c>
    </row>
    <row r="21" spans="2:6" x14ac:dyDescent="0.25">
      <c r="B21" s="30" t="str">
        <f>'1. Prüfung (Hotel)'!B92</f>
        <v>SOC2.1</v>
      </c>
      <c r="C21" s="64" t="s">
        <v>337</v>
      </c>
      <c r="D21" s="12">
        <f>'1. Prüfung (Hotel)'!J92</f>
        <v>6</v>
      </c>
      <c r="E21" s="12">
        <f>'1. Prüfung (Hotel)'!G92</f>
        <v>100</v>
      </c>
      <c r="F21" s="21">
        <f>'1. Prüfung (Hotel)'!K92</f>
        <v>1</v>
      </c>
    </row>
    <row r="22" spans="2:6" x14ac:dyDescent="0.25">
      <c r="B22" s="30" t="str">
        <f>'1. Prüfung (Hotel)'!B93</f>
        <v>TEC1.2</v>
      </c>
      <c r="C22" s="64" t="str">
        <f>'1. Prüfung (Hotel)'!C93:D93</f>
        <v>Schallschutz</v>
      </c>
      <c r="D22" s="12">
        <f>'1. Prüfung (Hotel)'!J93</f>
        <v>1</v>
      </c>
      <c r="E22" s="12">
        <f>'1. Prüfung (Hotel)'!G93</f>
        <v>100</v>
      </c>
      <c r="F22" s="21">
        <f>'1. Prüfung (Hotel)'!K93</f>
        <v>1</v>
      </c>
    </row>
    <row r="23" spans="2:6" x14ac:dyDescent="0.25">
      <c r="B23" s="30" t="str">
        <f>'1. Prüfung (Hotel)'!B98</f>
        <v>TEC1.6</v>
      </c>
      <c r="C23" s="64" t="str">
        <f>'1. Prüfung (Hotel)'!C98:D98</f>
        <v>Rückbau- und Recyclingfreundlichkeit</v>
      </c>
      <c r="D23" s="12">
        <f>'1. Prüfung (Hotel)'!J98</f>
        <v>9</v>
      </c>
      <c r="E23" s="12">
        <f>'1. Prüfung (Hotel)'!G98</f>
        <v>115</v>
      </c>
      <c r="F23" s="21">
        <f>'1. Prüfung (Hotel)'!K98</f>
        <v>1.1499999999999999</v>
      </c>
    </row>
    <row r="24" spans="2:6" x14ac:dyDescent="0.25">
      <c r="B24" s="30" t="str">
        <f>'1. Prüfung (Hotel)'!B106</f>
        <v>PRO1.1</v>
      </c>
      <c r="C24" s="64" t="str">
        <f>'1. Prüfung (Hotel)'!C106:D106</f>
        <v>Projektvorbereitung und Planung</v>
      </c>
      <c r="D24" s="12">
        <f>'1. Prüfung (Hotel)'!J106</f>
        <v>2</v>
      </c>
      <c r="E24" s="12">
        <f>'1. Prüfung (Hotel)'!G106</f>
        <v>100</v>
      </c>
      <c r="F24" s="21">
        <f>'1. Prüfung (Hotel)'!K106</f>
        <v>1</v>
      </c>
    </row>
    <row r="25" spans="2:6" x14ac:dyDescent="0.25">
      <c r="B25" s="30" t="str">
        <f>'1. Prüfung (Hotel)'!B110</f>
        <v>PRO1.6</v>
      </c>
      <c r="C25" s="64" t="str">
        <f>'1. Prüfung (Hotel)'!C110:D110</f>
        <v>Verfahren zur gestalterischen Konzeption</v>
      </c>
      <c r="D25" s="12">
        <f>'1. Prüfung (Hotel)'!J110</f>
        <v>4</v>
      </c>
      <c r="E25" s="12">
        <f>'1. Prüfung (Hotel)'!G110</f>
        <v>100</v>
      </c>
      <c r="F25" s="21">
        <f>'1. Prüfung (Hotel)'!K110</f>
        <v>1</v>
      </c>
    </row>
    <row r="26" spans="2:6" ht="26.4" x14ac:dyDescent="0.25">
      <c r="B26" s="30" t="str">
        <f>'1. Prüfung (Hotel)'!B114</f>
        <v>PRO1.8</v>
      </c>
      <c r="C26" s="64" t="str">
        <f>'1. Prüfung (Hotel)'!C114:D114</f>
        <v>Konzeptionierung und Voraussetzungen für eine optimale Nutzung</v>
      </c>
      <c r="D26" s="12">
        <f>'1. Prüfung (Hotel)'!J114</f>
        <v>6</v>
      </c>
      <c r="E26" s="12">
        <f>'1. Prüfung (Hotel)'!G114</f>
        <v>100</v>
      </c>
      <c r="F26" s="21">
        <f>'1. Prüfung (Hotel)'!K114</f>
        <v>1</v>
      </c>
    </row>
    <row r="27" spans="2:6" x14ac:dyDescent="0.25">
      <c r="B27" s="30" t="str">
        <f>'1. Prüfung (Hotel)'!B125</f>
        <v>PRO2.1</v>
      </c>
      <c r="C27" s="64" t="str">
        <f>'1. Prüfung (Hotel)'!C125:D125</f>
        <v>Baustelle / Bauprozess</v>
      </c>
      <c r="D27" s="12">
        <f>'1. Prüfung (Hotel)'!J125</f>
        <v>1</v>
      </c>
      <c r="E27" s="12">
        <f>'1. Prüfung (Hotel)'!G125</f>
        <v>110</v>
      </c>
      <c r="F27" s="21">
        <f>'1. Prüfung (Hotel)'!K125</f>
        <v>1.1000000000000001</v>
      </c>
    </row>
    <row r="28" spans="2:6" x14ac:dyDescent="0.25">
      <c r="B28" s="30" t="str">
        <f>'1. Prüfung (Hotel)'!B130</f>
        <v>PRO2.4</v>
      </c>
      <c r="C28" s="64" t="str">
        <f>'1. Prüfung (Hotel)'!C130:D130</f>
        <v>Nutzerkommunikation</v>
      </c>
      <c r="D28" s="12">
        <f>'1. Prüfung (Hotel)'!J130</f>
        <v>2</v>
      </c>
      <c r="E28" s="12">
        <f>'1. Prüfung (Hotel)'!G130</f>
        <v>100</v>
      </c>
      <c r="F28" s="21">
        <f>'1. Prüfung (Hotel)'!K130</f>
        <v>1</v>
      </c>
    </row>
    <row r="30" spans="2:6" x14ac:dyDescent="0.25">
      <c r="B30" s="192" t="s">
        <v>190</v>
      </c>
      <c r="C30" s="192"/>
      <c r="D30" s="20" t="s">
        <v>338</v>
      </c>
      <c r="E30" s="20" t="s">
        <v>11</v>
      </c>
    </row>
    <row r="31" spans="2:6" x14ac:dyDescent="0.25">
      <c r="B31" s="184" t="str">
        <f>'1. Prüfung (Hotel)'!D2</f>
        <v>Ökologische Qualität (ENV)</v>
      </c>
      <c r="C31" s="184"/>
      <c r="D31" s="66">
        <f>(D10+D11+D12+D13)/100</f>
        <v>0.3</v>
      </c>
      <c r="E31" s="21">
        <f>'1. Prüfung (Hotel)'!B2</f>
        <v>1</v>
      </c>
    </row>
    <row r="32" spans="2:6" x14ac:dyDescent="0.25">
      <c r="B32" s="184" t="str">
        <f>'1. Prüfung (Hotel)'!D3</f>
        <v>Ökonomische Qualität (ECO)</v>
      </c>
      <c r="C32" s="184"/>
      <c r="D32" s="66">
        <f>D14/100</f>
        <v>0.15</v>
      </c>
      <c r="E32" s="21">
        <f>'1. Prüfung (Hotel)'!B3</f>
        <v>1</v>
      </c>
    </row>
    <row r="33" spans="2:5" x14ac:dyDescent="0.25">
      <c r="B33" s="184" t="str">
        <f>'1. Prüfung (Hotel)'!D4</f>
        <v>Soziokulturelle und Funktionale Qualität (SOC)</v>
      </c>
      <c r="C33" s="184"/>
      <c r="D33" s="66">
        <f>(D15+D16+D17+D18+D19+D20+D21)/100</f>
        <v>0.3</v>
      </c>
      <c r="E33" s="21">
        <f>'1. Prüfung (Hotel)'!B4</f>
        <v>1</v>
      </c>
    </row>
    <row r="34" spans="2:5" x14ac:dyDescent="0.25">
      <c r="B34" s="184" t="str">
        <f>'1. Prüfung (Hotel)'!D5</f>
        <v>Technische Qualität (TEC)</v>
      </c>
      <c r="C34" s="184"/>
      <c r="D34" s="66">
        <f>(D22+D23)/100</f>
        <v>0.1</v>
      </c>
      <c r="E34" s="21">
        <f>'1. Prüfung (Hotel)'!B5</f>
        <v>1</v>
      </c>
    </row>
    <row r="35" spans="2:5" x14ac:dyDescent="0.25">
      <c r="B35" s="184" t="str">
        <f>'1. Prüfung (Hotel)'!D6</f>
        <v>Prozessqualität (PRO)</v>
      </c>
      <c r="C35" s="184"/>
      <c r="D35" s="66">
        <f>(D24+D25+D26+D27+D28)/100</f>
        <v>0.15</v>
      </c>
      <c r="E35" s="21">
        <f>'1. Prüfung (Hotel)'!B6</f>
        <v>1</v>
      </c>
    </row>
    <row r="36" spans="2:5" x14ac:dyDescent="0.25">
      <c r="B36" s="190" t="s">
        <v>341</v>
      </c>
      <c r="C36" s="191"/>
      <c r="D36" s="191"/>
      <c r="E36" s="191"/>
    </row>
    <row r="37" spans="2:5" x14ac:dyDescent="0.25">
      <c r="B37" s="184" t="s">
        <v>206</v>
      </c>
      <c r="C37" s="184"/>
      <c r="D37" s="186">
        <f>'1. Prüfung (Hotel)'!B7</f>
        <v>1</v>
      </c>
      <c r="E37" s="187"/>
    </row>
    <row r="38" spans="2:5" x14ac:dyDescent="0.25">
      <c r="B38" s="184" t="s">
        <v>339</v>
      </c>
      <c r="C38" s="184"/>
      <c r="D38" s="188" t="str">
        <f>IF(AND(E31&gt;=65/100,E33&gt;=65/100,E34&gt;=65/100,E35&gt;=65/100),"Nebenanforderung Platin erfüllt",IF(AND(E31&gt;=1/2,E33&gt;=1/2,E34&gt;=1/2,E35&gt;=1/2),"Nebenanforderung Gold erfüllt",IF(AND(E31&gt;=35/100,E33&gt;=35/100,E34&gt;=35/100,E35&gt;=35/100),"Nebenanforderung Silber erfüllt","Nebenanforderung nicht erfüllt")))</f>
        <v>Nebenanforderung Platin erfüllt</v>
      </c>
      <c r="E38" s="189"/>
    </row>
    <row r="39" spans="2:5" x14ac:dyDescent="0.25">
      <c r="B39" s="184" t="s">
        <v>198</v>
      </c>
      <c r="C39" s="184"/>
      <c r="D39" s="188" t="str">
        <f>'1. Prüfung (Hotel)'!B8</f>
        <v>PLATIN</v>
      </c>
      <c r="E39" s="189"/>
    </row>
  </sheetData>
  <mergeCells count="17">
    <mergeCell ref="B38:C38"/>
    <mergeCell ref="D38:E38"/>
    <mergeCell ref="B39:C39"/>
    <mergeCell ref="D39:E39"/>
    <mergeCell ref="B32:C32"/>
    <mergeCell ref="B33:C33"/>
    <mergeCell ref="B34:C34"/>
    <mergeCell ref="B35:C35"/>
    <mergeCell ref="B36:E36"/>
    <mergeCell ref="B37:C37"/>
    <mergeCell ref="D37:E37"/>
    <mergeCell ref="B31:C31"/>
    <mergeCell ref="D2:F2"/>
    <mergeCell ref="D3:F3"/>
    <mergeCell ref="D4:F4"/>
    <mergeCell ref="B6:F6"/>
    <mergeCell ref="B30:C30"/>
  </mergeCells>
  <pageMargins left="0.7" right="0.7" top="0.78740157499999996" bottom="0.78740157499999996" header="0.3" footer="0.3"/>
  <pageSetup paperSize="9" scale="8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499984740745262"/>
  </sheetPr>
  <dimension ref="B2:W133"/>
  <sheetViews>
    <sheetView zoomScale="85" zoomScaleNormal="85" workbookViewId="0">
      <selection activeCell="D56" sqref="D56"/>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10" width="11.6640625" style="27" customWidth="1"/>
    <col min="11" max="11" width="8.6640625" style="27" customWidth="1"/>
    <col min="12" max="13" width="11.44140625" style="27"/>
    <col min="14" max="15" width="3.6640625" style="27" customWidth="1"/>
    <col min="16" max="16" width="70.6640625" style="27" customWidth="1"/>
    <col min="17" max="18" width="11.44140625" style="27"/>
    <col min="19" max="22" width="11.44140625" style="27" hidden="1" customWidth="1" outlineLevel="1"/>
    <col min="23" max="23" width="11.44140625" style="27" collapsed="1"/>
    <col min="24" max="16384" width="11.44140625" style="27"/>
  </cols>
  <sheetData>
    <row r="2" spans="2:22" x14ac:dyDescent="0.25">
      <c r="B2" s="165">
        <f>IF((M12*L12+M18*L18+M22*L22+M25*L25)/(L12+L18+L22+L25)&gt;1,1,(M12*L12+M18*L18+M22*L22+M25*L25)/(L12+L18+L22+L25))</f>
        <v>1</v>
      </c>
      <c r="C2" s="165"/>
      <c r="D2" s="168" t="s">
        <v>172</v>
      </c>
      <c r="E2" s="168"/>
      <c r="F2" s="168"/>
      <c r="G2" s="56"/>
      <c r="H2" s="56"/>
      <c r="J2" s="166" t="s">
        <v>8</v>
      </c>
      <c r="K2" s="166"/>
      <c r="L2" s="166"/>
      <c r="M2" s="167"/>
      <c r="N2" s="167"/>
      <c r="O2" s="167"/>
      <c r="P2" s="167"/>
    </row>
    <row r="3" spans="2:22" x14ac:dyDescent="0.25">
      <c r="B3" s="165">
        <f>IF(((M34+L34)/L34)&gt;1,1,((M34+L34)/L34))</f>
        <v>1</v>
      </c>
      <c r="C3" s="165"/>
      <c r="D3" s="168" t="s">
        <v>173</v>
      </c>
      <c r="E3" s="168"/>
      <c r="F3" s="168"/>
      <c r="G3" s="56"/>
      <c r="H3" s="56"/>
      <c r="J3" s="166" t="s">
        <v>9</v>
      </c>
      <c r="K3" s="166"/>
      <c r="L3" s="166"/>
      <c r="M3" s="167"/>
      <c r="N3" s="167"/>
      <c r="O3" s="167"/>
      <c r="P3" s="167"/>
    </row>
    <row r="4" spans="2:22" x14ac:dyDescent="0.25">
      <c r="B4" s="165">
        <f>IF((M39*L39+M52*L52+M62*L62+M69*L69+M78*L78+M87*L87+M92*L92)/(L39+L52+L62+L69+L78+L87+L92)&gt;1,1,(M39*L39+M52*L52+M62*L62+M69*L69+M78*L78+M87*L87+M92*L92)/(L39+L52+L62+L69+L78+L87+L92))</f>
        <v>1</v>
      </c>
      <c r="C4" s="165"/>
      <c r="D4" s="168" t="s">
        <v>174</v>
      </c>
      <c r="E4" s="168"/>
      <c r="F4" s="168"/>
      <c r="G4" s="56"/>
      <c r="H4" s="56"/>
      <c r="J4" s="166" t="s">
        <v>352</v>
      </c>
      <c r="K4" s="166"/>
      <c r="L4" s="166"/>
      <c r="M4" s="167"/>
      <c r="N4" s="167"/>
      <c r="O4" s="167"/>
      <c r="P4" s="167"/>
    </row>
    <row r="5" spans="2:22" x14ac:dyDescent="0.25">
      <c r="B5" s="165">
        <f>IF((M93*L93+M98*L98)/(L93+L98)&gt;1,1,(M93*L93+M98*L98)/(L93+L98))</f>
        <v>1</v>
      </c>
      <c r="C5" s="165"/>
      <c r="D5" s="168" t="s">
        <v>171</v>
      </c>
      <c r="E5" s="168"/>
      <c r="F5" s="168"/>
      <c r="G5" s="56"/>
      <c r="H5" s="56"/>
      <c r="J5" s="166" t="s">
        <v>355</v>
      </c>
      <c r="K5" s="166"/>
      <c r="L5" s="166"/>
      <c r="M5" s="167"/>
      <c r="N5" s="167"/>
      <c r="O5" s="167"/>
      <c r="P5" s="167"/>
    </row>
    <row r="6" spans="2:22" x14ac:dyDescent="0.25">
      <c r="B6" s="165">
        <f>IF((M106*L106+M110*L110+M114*L114+M125*L125+M130*L130)/(L106+L110+L114+L125+L130)&gt;1,1,(M106*L106+M110*L110+M114*L114+M125*L125+M130*L130)/(L106+L110+L114+L125+L130))</f>
        <v>1</v>
      </c>
      <c r="C6" s="165"/>
      <c r="D6" s="168" t="s">
        <v>175</v>
      </c>
      <c r="E6" s="168"/>
      <c r="F6" s="168"/>
      <c r="G6" s="56"/>
      <c r="H6" s="56"/>
      <c r="J6" s="166" t="s">
        <v>356</v>
      </c>
      <c r="K6" s="166"/>
      <c r="L6" s="166"/>
      <c r="M6" s="167"/>
      <c r="N6" s="167"/>
      <c r="O6" s="167"/>
      <c r="P6" s="167"/>
    </row>
    <row r="7" spans="2:22" x14ac:dyDescent="0.25">
      <c r="B7" s="165">
        <f>(B2*(L12+L18+L22+L25)+B3*L34+B4*(L39+L52+L62+L69+L78+L87+L92)+B5*(L93+L98)+B6*(L106+L110+L114+L125+L130))/100</f>
        <v>1</v>
      </c>
      <c r="C7" s="165"/>
      <c r="D7" s="168" t="s">
        <v>176</v>
      </c>
      <c r="E7" s="168"/>
      <c r="F7" s="168"/>
      <c r="G7" s="56"/>
      <c r="H7" s="56"/>
    </row>
    <row r="8" spans="2:22" x14ac:dyDescent="0.25">
      <c r="B8" s="165" t="str">
        <f>IF(AND(B7&gt;=8/10,B2&gt;=65/100,B4&gt;=65/100,B5&gt;=65/100,B6&gt;=65/100),"PLATIN",IF(AND(B7&gt;=65/100,B2&gt;=1/2,B4&gt;=1/2,B5&gt;=65/100,B6&gt;=1/2),"GOLD",IF(AND(B7&gt;=1/2,B2&gt;=35/100,B4&gt;=35/100,B5&gt;=35/100,B6&gt;=35/100),"SILBER","keine Ausz.")))</f>
        <v>PLATIN</v>
      </c>
      <c r="C8" s="165"/>
      <c r="D8" s="168" t="s">
        <v>179</v>
      </c>
      <c r="E8" s="168"/>
      <c r="F8" s="168"/>
      <c r="G8" s="56"/>
      <c r="H8" s="56"/>
    </row>
    <row r="10" spans="2:22" ht="50.1" customHeight="1" x14ac:dyDescent="0.25">
      <c r="B10" s="164" t="s">
        <v>2</v>
      </c>
      <c r="C10" s="164"/>
      <c r="D10" s="164"/>
      <c r="E10" s="176" t="s">
        <v>5</v>
      </c>
      <c r="F10" s="194"/>
      <c r="G10" s="176" t="s">
        <v>328</v>
      </c>
      <c r="H10" s="194"/>
      <c r="I10" s="169" t="s">
        <v>332</v>
      </c>
      <c r="J10" s="164"/>
      <c r="K10" s="164"/>
      <c r="L10" s="170" t="s">
        <v>10</v>
      </c>
      <c r="M10" s="171" t="s">
        <v>11</v>
      </c>
      <c r="N10" s="171" t="s">
        <v>330</v>
      </c>
      <c r="O10" s="171" t="s">
        <v>333</v>
      </c>
      <c r="P10" s="164" t="s">
        <v>4</v>
      </c>
      <c r="S10" s="162" t="s">
        <v>0</v>
      </c>
      <c r="T10" s="161" t="s">
        <v>168</v>
      </c>
      <c r="U10" s="161" t="s">
        <v>169</v>
      </c>
      <c r="V10" s="161" t="s">
        <v>170</v>
      </c>
    </row>
    <row r="11" spans="2:22" ht="50.1" customHeight="1" x14ac:dyDescent="0.25">
      <c r="B11" s="164"/>
      <c r="C11" s="164"/>
      <c r="D11" s="164"/>
      <c r="E11" s="1" t="s">
        <v>6</v>
      </c>
      <c r="F11" s="1" t="s">
        <v>7</v>
      </c>
      <c r="G11" s="1" t="s">
        <v>6</v>
      </c>
      <c r="H11" s="1" t="s">
        <v>7</v>
      </c>
      <c r="I11" s="1" t="s">
        <v>6</v>
      </c>
      <c r="J11" s="1" t="s">
        <v>7</v>
      </c>
      <c r="K11" s="1" t="s">
        <v>3</v>
      </c>
      <c r="L11" s="171"/>
      <c r="M11" s="171"/>
      <c r="N11" s="171"/>
      <c r="O11" s="171"/>
      <c r="P11" s="164"/>
      <c r="S11" s="162"/>
      <c r="T11" s="161"/>
      <c r="U11" s="162"/>
      <c r="V11" s="162"/>
    </row>
    <row r="12" spans="2:22" ht="26.1" customHeight="1" x14ac:dyDescent="0.25">
      <c r="B12" s="29" t="s">
        <v>1</v>
      </c>
      <c r="C12" s="163" t="s">
        <v>12</v>
      </c>
      <c r="D12" s="163"/>
      <c r="E12" s="47">
        <f>Hotel!E12</f>
        <v>0</v>
      </c>
      <c r="F12" s="23"/>
      <c r="G12" s="47">
        <f>'1. Prüfung (Hotel)'!G12</f>
        <v>100</v>
      </c>
      <c r="H12" s="23"/>
      <c r="I12" s="49">
        <f>U12</f>
        <v>100</v>
      </c>
      <c r="J12" s="23"/>
      <c r="K12" s="12">
        <v>100</v>
      </c>
      <c r="L12" s="12">
        <v>12</v>
      </c>
      <c r="M12" s="21">
        <f>U12/K12</f>
        <v>1</v>
      </c>
      <c r="N12" s="50">
        <f>'1. Prüfung (Hotel)'!L12</f>
        <v>0</v>
      </c>
      <c r="O12" s="50"/>
      <c r="P12" s="11"/>
      <c r="S12" s="12" t="str">
        <f>IF(B12&lt;&gt;"",B12,"")</f>
        <v>ENV1.1</v>
      </c>
      <c r="T12" s="23"/>
      <c r="U12" s="12">
        <f>IF(SUM(T13:T17)&gt;K12,K12,SUM(T13:T17))</f>
        <v>100</v>
      </c>
      <c r="V12" s="23"/>
    </row>
    <row r="13" spans="2:22" ht="132" x14ac:dyDescent="0.25">
      <c r="B13" s="173"/>
      <c r="C13" s="6" t="s">
        <v>13</v>
      </c>
      <c r="D13" s="28" t="s">
        <v>20</v>
      </c>
      <c r="E13" s="193"/>
      <c r="F13" s="48">
        <f>Hotel!F13</f>
        <v>0</v>
      </c>
      <c r="G13" s="193"/>
      <c r="H13" s="48">
        <f>'1. Prüfung (Hotel)'!H13</f>
        <v>40</v>
      </c>
      <c r="I13" s="193"/>
      <c r="J13" s="13">
        <v>40</v>
      </c>
      <c r="K13" s="12">
        <v>40</v>
      </c>
      <c r="L13" s="174"/>
      <c r="M13" s="174"/>
      <c r="N13" s="50">
        <f>'1. Prüfung (Hotel)'!L13</f>
        <v>0</v>
      </c>
      <c r="O13" s="51"/>
      <c r="P13" s="11"/>
      <c r="S13" s="174" t="str">
        <f t="shared" ref="S13:S83" si="0">IF(B13&lt;&gt;"",B13,"")</f>
        <v/>
      </c>
      <c r="T13" s="12">
        <f>IF(J13&gt;K13,K13,J13)</f>
        <v>40</v>
      </c>
      <c r="U13" s="174"/>
      <c r="V13" s="174"/>
    </row>
    <row r="14" spans="2:22" ht="132" x14ac:dyDescent="0.25">
      <c r="B14" s="173"/>
      <c r="C14" s="6" t="s">
        <v>14</v>
      </c>
      <c r="D14" s="28" t="s">
        <v>19</v>
      </c>
      <c r="E14" s="193"/>
      <c r="F14" s="48">
        <f>Hotel!F14</f>
        <v>0</v>
      </c>
      <c r="G14" s="193"/>
      <c r="H14" s="48">
        <f>'1. Prüfung (Hotel)'!H14</f>
        <v>10</v>
      </c>
      <c r="I14" s="193"/>
      <c r="J14" s="13">
        <v>10</v>
      </c>
      <c r="K14" s="12">
        <v>10</v>
      </c>
      <c r="L14" s="174"/>
      <c r="M14" s="174"/>
      <c r="N14" s="50">
        <f>'1. Prüfung (Hotel)'!L14</f>
        <v>0</v>
      </c>
      <c r="O14" s="51"/>
      <c r="P14" s="11"/>
      <c r="S14" s="174" t="str">
        <f t="shared" si="0"/>
        <v/>
      </c>
      <c r="T14" s="12">
        <f t="shared" ref="T14:T77" si="1">IF(J14&gt;K14,K14,J14)</f>
        <v>10</v>
      </c>
      <c r="U14" s="174"/>
      <c r="V14" s="174"/>
    </row>
    <row r="15" spans="2:22" ht="132" x14ac:dyDescent="0.25">
      <c r="B15" s="173"/>
      <c r="C15" s="6" t="s">
        <v>15</v>
      </c>
      <c r="D15" s="28" t="s">
        <v>16</v>
      </c>
      <c r="E15" s="193"/>
      <c r="F15" s="48">
        <f>Hotel!F15</f>
        <v>0</v>
      </c>
      <c r="G15" s="193"/>
      <c r="H15" s="48">
        <f>'1. Prüfung (Hotel)'!H15</f>
        <v>40</v>
      </c>
      <c r="I15" s="193"/>
      <c r="J15" s="13">
        <v>40</v>
      </c>
      <c r="K15" s="12">
        <v>40</v>
      </c>
      <c r="L15" s="174"/>
      <c r="M15" s="174"/>
      <c r="N15" s="50">
        <f>'1. Prüfung (Hotel)'!L15</f>
        <v>0</v>
      </c>
      <c r="O15" s="51"/>
      <c r="P15" s="11"/>
      <c r="S15" s="174" t="str">
        <f t="shared" si="0"/>
        <v/>
      </c>
      <c r="T15" s="12">
        <f t="shared" si="1"/>
        <v>40</v>
      </c>
      <c r="U15" s="174"/>
      <c r="V15" s="174"/>
    </row>
    <row r="16" spans="2:22" ht="132" x14ac:dyDescent="0.25">
      <c r="B16" s="173"/>
      <c r="C16" s="6" t="s">
        <v>17</v>
      </c>
      <c r="D16" s="28" t="s">
        <v>18</v>
      </c>
      <c r="E16" s="193"/>
      <c r="F16" s="48">
        <f>Hotel!F16</f>
        <v>0</v>
      </c>
      <c r="G16" s="193"/>
      <c r="H16" s="48">
        <f>'1. Prüfung (Hotel)'!H16</f>
        <v>10</v>
      </c>
      <c r="I16" s="193"/>
      <c r="J16" s="13">
        <v>10</v>
      </c>
      <c r="K16" s="12">
        <v>10</v>
      </c>
      <c r="L16" s="174"/>
      <c r="M16" s="174"/>
      <c r="N16" s="50">
        <f>'1. Prüfung (Hotel)'!L16</f>
        <v>0</v>
      </c>
      <c r="O16" s="51"/>
      <c r="P16" s="11"/>
      <c r="S16" s="174" t="str">
        <f t="shared" si="0"/>
        <v/>
      </c>
      <c r="T16" s="12">
        <f t="shared" si="1"/>
        <v>10</v>
      </c>
      <c r="U16" s="174"/>
      <c r="V16" s="174"/>
    </row>
    <row r="17" spans="2:22" ht="132" x14ac:dyDescent="0.25">
      <c r="B17" s="173"/>
      <c r="C17" s="6" t="s">
        <v>22</v>
      </c>
      <c r="D17" s="28" t="s">
        <v>21</v>
      </c>
      <c r="E17" s="193"/>
      <c r="F17" s="48">
        <f>Hotel!F17</f>
        <v>0</v>
      </c>
      <c r="G17" s="193"/>
      <c r="H17" s="48">
        <f>'1. Prüfung (Hotel)'!H17</f>
        <v>12</v>
      </c>
      <c r="I17" s="193"/>
      <c r="J17" s="13">
        <v>12</v>
      </c>
      <c r="K17" s="12">
        <v>12</v>
      </c>
      <c r="L17" s="174"/>
      <c r="M17" s="174"/>
      <c r="N17" s="50">
        <f>'1. Prüfung (Hotel)'!L17</f>
        <v>0</v>
      </c>
      <c r="O17" s="51"/>
      <c r="P17" s="11"/>
      <c r="S17" s="174" t="str">
        <f t="shared" si="0"/>
        <v/>
      </c>
      <c r="T17" s="12">
        <f t="shared" si="1"/>
        <v>12</v>
      </c>
      <c r="U17" s="174"/>
      <c r="V17" s="174"/>
    </row>
    <row r="18" spans="2:22" ht="26.1" customHeight="1" x14ac:dyDescent="0.25">
      <c r="B18" s="29" t="s">
        <v>23</v>
      </c>
      <c r="C18" s="172" t="s">
        <v>24</v>
      </c>
      <c r="D18" s="172"/>
      <c r="E18" s="47">
        <f>Hotel!E18</f>
        <v>0</v>
      </c>
      <c r="F18" s="23"/>
      <c r="G18" s="47">
        <f>'1. Prüfung (Hotel)'!G18</f>
        <v>100</v>
      </c>
      <c r="H18" s="23"/>
      <c r="I18" s="49">
        <f>U18</f>
        <v>100</v>
      </c>
      <c r="J18" s="23"/>
      <c r="K18" s="12">
        <v>100</v>
      </c>
      <c r="L18" s="12">
        <v>8</v>
      </c>
      <c r="M18" s="21">
        <f>U18/K18</f>
        <v>1</v>
      </c>
      <c r="N18" s="50">
        <f>'1. Prüfung (Hotel)'!L18</f>
        <v>0</v>
      </c>
      <c r="O18" s="50"/>
      <c r="P18" s="11"/>
      <c r="S18" s="12" t="str">
        <f t="shared" si="0"/>
        <v>ENV1.2</v>
      </c>
      <c r="T18" s="23"/>
      <c r="U18" s="12">
        <f>IF(SUM(T19:T21)&gt;K18,K18,SUM(T19:T21))</f>
        <v>100</v>
      </c>
      <c r="V18" s="23"/>
    </row>
    <row r="19" spans="2:22" ht="171.6" x14ac:dyDescent="0.25">
      <c r="B19" s="173"/>
      <c r="C19" s="2" t="s">
        <v>13</v>
      </c>
      <c r="D19" s="22" t="s">
        <v>25</v>
      </c>
      <c r="E19" s="193"/>
      <c r="F19" s="48">
        <f>Hotel!F19</f>
        <v>0</v>
      </c>
      <c r="G19" s="193"/>
      <c r="H19" s="48">
        <f>'1. Prüfung (Hotel)'!H19</f>
        <v>60</v>
      </c>
      <c r="I19" s="193"/>
      <c r="J19" s="13">
        <v>60</v>
      </c>
      <c r="K19" s="12">
        <v>60</v>
      </c>
      <c r="L19" s="174"/>
      <c r="M19" s="174"/>
      <c r="N19" s="50">
        <f>'1. Prüfung (Hotel)'!L19</f>
        <v>0</v>
      </c>
      <c r="O19" s="51"/>
      <c r="P19" s="11"/>
      <c r="S19" s="23" t="str">
        <f t="shared" si="0"/>
        <v/>
      </c>
      <c r="T19" s="12">
        <f t="shared" si="1"/>
        <v>60</v>
      </c>
      <c r="U19" s="23"/>
      <c r="V19" s="23"/>
    </row>
    <row r="20" spans="2:22" ht="79.2" x14ac:dyDescent="0.25">
      <c r="B20" s="173"/>
      <c r="C20" s="2" t="s">
        <v>14</v>
      </c>
      <c r="D20" s="22" t="s">
        <v>26</v>
      </c>
      <c r="E20" s="193"/>
      <c r="F20" s="48">
        <f>Hotel!F20</f>
        <v>0</v>
      </c>
      <c r="G20" s="193"/>
      <c r="H20" s="48">
        <f>'1. Prüfung (Hotel)'!H20</f>
        <v>10</v>
      </c>
      <c r="I20" s="193"/>
      <c r="J20" s="13">
        <v>10</v>
      </c>
      <c r="K20" s="12">
        <v>10</v>
      </c>
      <c r="L20" s="174"/>
      <c r="M20" s="174"/>
      <c r="N20" s="50">
        <f>'1. Prüfung (Hotel)'!L20</f>
        <v>0</v>
      </c>
      <c r="O20" s="51"/>
      <c r="P20" s="11"/>
      <c r="S20" s="23" t="str">
        <f t="shared" si="0"/>
        <v/>
      </c>
      <c r="T20" s="12">
        <f>IF(OR(J20="x",J20="X"),0,IF(J20&gt;K20,K20,J20))</f>
        <v>10</v>
      </c>
      <c r="U20" s="23"/>
      <c r="V20" s="23"/>
    </row>
    <row r="21" spans="2:22" ht="158.4" x14ac:dyDescent="0.25">
      <c r="B21" s="173"/>
      <c r="C21" s="2" t="s">
        <v>15</v>
      </c>
      <c r="D21" s="22" t="s">
        <v>27</v>
      </c>
      <c r="E21" s="193"/>
      <c r="F21" s="48">
        <f>Hotel!F21</f>
        <v>0</v>
      </c>
      <c r="G21" s="193"/>
      <c r="H21" s="48">
        <f>'1. Prüfung (Hotel)'!H21</f>
        <v>40</v>
      </c>
      <c r="I21" s="193"/>
      <c r="J21" s="13">
        <v>40</v>
      </c>
      <c r="K21" s="12">
        <v>40</v>
      </c>
      <c r="L21" s="174"/>
      <c r="M21" s="174"/>
      <c r="N21" s="50">
        <f>'1. Prüfung (Hotel)'!L21</f>
        <v>0</v>
      </c>
      <c r="O21" s="51"/>
      <c r="P21" s="11"/>
      <c r="S21" s="23" t="str">
        <f t="shared" si="0"/>
        <v/>
      </c>
      <c r="T21" s="12">
        <f t="shared" si="1"/>
        <v>40</v>
      </c>
      <c r="U21" s="23"/>
      <c r="V21" s="23"/>
    </row>
    <row r="22" spans="2:22" ht="26.1" customHeight="1" x14ac:dyDescent="0.25">
      <c r="B22" s="29" t="s">
        <v>28</v>
      </c>
      <c r="C22" s="175" t="s">
        <v>230</v>
      </c>
      <c r="D22" s="175"/>
      <c r="E22" s="47">
        <f>Hotel!E22</f>
        <v>0</v>
      </c>
      <c r="F22" s="23"/>
      <c r="G22" s="47">
        <f>'1. Prüfung (Hotel)'!G22</f>
        <v>100</v>
      </c>
      <c r="H22" s="23"/>
      <c r="I22" s="49">
        <f>U22</f>
        <v>100</v>
      </c>
      <c r="J22" s="23"/>
      <c r="K22" s="12">
        <v>100</v>
      </c>
      <c r="L22" s="12">
        <v>4</v>
      </c>
      <c r="M22" s="21">
        <f>U22/K22</f>
        <v>1</v>
      </c>
      <c r="N22" s="50">
        <f>'1. Prüfung (Hotel)'!L22</f>
        <v>0</v>
      </c>
      <c r="O22" s="50"/>
      <c r="P22" s="11"/>
      <c r="S22" s="12" t="str">
        <f t="shared" si="0"/>
        <v>ENV1.3</v>
      </c>
      <c r="T22" s="23"/>
      <c r="U22" s="12">
        <f>IF(SUM(T23:T24)&gt;K22,K22,SUM(T23:T24))</f>
        <v>100</v>
      </c>
      <c r="V22" s="23"/>
    </row>
    <row r="23" spans="2:22" ht="132" customHeight="1" x14ac:dyDescent="0.25">
      <c r="B23" s="179"/>
      <c r="C23" s="17" t="s">
        <v>233</v>
      </c>
      <c r="D23" s="18" t="s">
        <v>232</v>
      </c>
      <c r="E23" s="179"/>
      <c r="F23" s="48">
        <f>Hotel!F23</f>
        <v>0</v>
      </c>
      <c r="G23" s="179"/>
      <c r="H23" s="48">
        <f>'1. Prüfung (Hotel)'!H23</f>
        <v>100</v>
      </c>
      <c r="I23" s="179"/>
      <c r="J23" s="13">
        <v>100</v>
      </c>
      <c r="K23" s="12">
        <v>100</v>
      </c>
      <c r="L23" s="179"/>
      <c r="M23" s="179"/>
      <c r="N23" s="50">
        <f>'1. Prüfung (Hotel)'!L23</f>
        <v>0</v>
      </c>
      <c r="O23" s="52"/>
      <c r="P23" s="11"/>
      <c r="S23" s="179"/>
      <c r="T23" s="12">
        <f t="shared" si="1"/>
        <v>100</v>
      </c>
      <c r="U23" s="179"/>
      <c r="V23" s="179"/>
    </row>
    <row r="24" spans="2:22" ht="159" customHeight="1" x14ac:dyDescent="0.25">
      <c r="B24" s="180"/>
      <c r="C24" s="17" t="s">
        <v>231</v>
      </c>
      <c r="D24" s="18" t="s">
        <v>234</v>
      </c>
      <c r="E24" s="180"/>
      <c r="F24" s="48">
        <f>Hotel!F24</f>
        <v>0</v>
      </c>
      <c r="G24" s="180"/>
      <c r="H24" s="48">
        <f>'1. Prüfung (Hotel)'!H24</f>
        <v>10</v>
      </c>
      <c r="I24" s="180"/>
      <c r="J24" s="13">
        <v>10</v>
      </c>
      <c r="K24" s="12">
        <v>10</v>
      </c>
      <c r="L24" s="180"/>
      <c r="M24" s="180"/>
      <c r="N24" s="50">
        <f>'1. Prüfung (Hotel)'!L24</f>
        <v>0</v>
      </c>
      <c r="O24" s="53"/>
      <c r="P24" s="11"/>
      <c r="S24" s="180"/>
      <c r="T24" s="12">
        <f t="shared" si="1"/>
        <v>10</v>
      </c>
      <c r="U24" s="180"/>
      <c r="V24" s="180"/>
    </row>
    <row r="25" spans="2:22" ht="26.1" customHeight="1" x14ac:dyDescent="0.25">
      <c r="B25" s="29" t="s">
        <v>37</v>
      </c>
      <c r="C25" s="178" t="s">
        <v>38</v>
      </c>
      <c r="D25" s="178"/>
      <c r="E25" s="47">
        <f>Hotel!E25</f>
        <v>0</v>
      </c>
      <c r="F25" s="23"/>
      <c r="G25" s="47">
        <f>'1. Prüfung (Hotel)'!G25</f>
        <v>115</v>
      </c>
      <c r="H25" s="23"/>
      <c r="I25" s="49">
        <f>U25+V25</f>
        <v>115</v>
      </c>
      <c r="J25" s="23"/>
      <c r="K25" s="12">
        <v>115</v>
      </c>
      <c r="L25" s="12">
        <v>6</v>
      </c>
      <c r="M25" s="21">
        <f>(U25/100)+(V25/100)</f>
        <v>1.1499999999999999</v>
      </c>
      <c r="N25" s="50">
        <f>'1. Prüfung (Hotel)'!L25</f>
        <v>0</v>
      </c>
      <c r="O25" s="50"/>
      <c r="P25" s="11"/>
      <c r="S25" s="12" t="str">
        <f t="shared" si="0"/>
        <v>ENV1.8</v>
      </c>
      <c r="T25" s="23"/>
      <c r="U25" s="12">
        <f>IF(SUM(T26:T30)&gt;100,100,SUM(T26:T30))</f>
        <v>100</v>
      </c>
      <c r="V25" s="12">
        <f>SUM(T31:T33)</f>
        <v>15</v>
      </c>
    </row>
    <row r="26" spans="2:22" ht="66" x14ac:dyDescent="0.25">
      <c r="B26" s="173"/>
      <c r="C26" s="2" t="s">
        <v>13</v>
      </c>
      <c r="D26" s="28" t="s">
        <v>39</v>
      </c>
      <c r="E26" s="193"/>
      <c r="F26" s="48">
        <f>Hotel!F26</f>
        <v>0</v>
      </c>
      <c r="G26" s="193"/>
      <c r="H26" s="48">
        <f>'1. Prüfung (Hotel)'!H26</f>
        <v>15</v>
      </c>
      <c r="I26" s="193"/>
      <c r="J26" s="13">
        <v>15</v>
      </c>
      <c r="K26" s="12">
        <v>15</v>
      </c>
      <c r="L26" s="174"/>
      <c r="M26" s="174"/>
      <c r="N26" s="50">
        <f>'1. Prüfung (Hotel)'!L26</f>
        <v>0</v>
      </c>
      <c r="O26" s="51"/>
      <c r="P26" s="11"/>
      <c r="S26" s="174" t="str">
        <f t="shared" si="0"/>
        <v/>
      </c>
      <c r="T26" s="12">
        <f t="shared" si="1"/>
        <v>15</v>
      </c>
      <c r="U26" s="174"/>
      <c r="V26" s="174"/>
    </row>
    <row r="27" spans="2:22" ht="105.6" x14ac:dyDescent="0.25">
      <c r="B27" s="173"/>
      <c r="C27" s="2" t="s">
        <v>14</v>
      </c>
      <c r="D27" s="28" t="s">
        <v>40</v>
      </c>
      <c r="E27" s="193"/>
      <c r="F27" s="48">
        <f>Hotel!F27</f>
        <v>0</v>
      </c>
      <c r="G27" s="193"/>
      <c r="H27" s="48">
        <f>'1. Prüfung (Hotel)'!H27</f>
        <v>15</v>
      </c>
      <c r="I27" s="193"/>
      <c r="J27" s="13">
        <v>15</v>
      </c>
      <c r="K27" s="12">
        <v>15</v>
      </c>
      <c r="L27" s="174"/>
      <c r="M27" s="174"/>
      <c r="N27" s="50">
        <f>'1. Prüfung (Hotel)'!L27</f>
        <v>0</v>
      </c>
      <c r="O27" s="51"/>
      <c r="P27" s="11"/>
      <c r="S27" s="174" t="str">
        <f t="shared" si="0"/>
        <v/>
      </c>
      <c r="T27" s="12">
        <f t="shared" si="1"/>
        <v>15</v>
      </c>
      <c r="U27" s="174"/>
      <c r="V27" s="174"/>
    </row>
    <row r="28" spans="2:22" ht="237.6" x14ac:dyDescent="0.25">
      <c r="B28" s="173"/>
      <c r="C28" s="3" t="s">
        <v>120</v>
      </c>
      <c r="D28" s="28" t="s">
        <v>119</v>
      </c>
      <c r="E28" s="193"/>
      <c r="F28" s="48">
        <f>Hotel!F28</f>
        <v>0</v>
      </c>
      <c r="G28" s="193"/>
      <c r="H28" s="48">
        <f>'1. Prüfung (Hotel)'!H28</f>
        <v>50</v>
      </c>
      <c r="I28" s="193"/>
      <c r="J28" s="13">
        <v>50</v>
      </c>
      <c r="K28" s="12">
        <v>50</v>
      </c>
      <c r="L28" s="174"/>
      <c r="M28" s="174"/>
      <c r="N28" s="50">
        <f>'1. Prüfung (Hotel)'!L28</f>
        <v>0</v>
      </c>
      <c r="O28" s="51"/>
      <c r="P28" s="11"/>
      <c r="S28" s="174" t="str">
        <f t="shared" si="0"/>
        <v/>
      </c>
      <c r="T28" s="12">
        <f t="shared" si="1"/>
        <v>50</v>
      </c>
      <c r="U28" s="174"/>
      <c r="V28" s="174"/>
    </row>
    <row r="29" spans="2:22" ht="66" x14ac:dyDescent="0.25">
      <c r="B29" s="173"/>
      <c r="C29" s="2" t="s">
        <v>15</v>
      </c>
      <c r="D29" s="28" t="s">
        <v>42</v>
      </c>
      <c r="E29" s="193"/>
      <c r="F29" s="48">
        <f>Hotel!F29</f>
        <v>0</v>
      </c>
      <c r="G29" s="193"/>
      <c r="H29" s="48">
        <f>'1. Prüfung (Hotel)'!H29</f>
        <v>20</v>
      </c>
      <c r="I29" s="193"/>
      <c r="J29" s="13">
        <v>20</v>
      </c>
      <c r="K29" s="12">
        <v>20</v>
      </c>
      <c r="L29" s="174"/>
      <c r="M29" s="174"/>
      <c r="N29" s="50">
        <f>'1. Prüfung (Hotel)'!L29</f>
        <v>0</v>
      </c>
      <c r="O29" s="51"/>
      <c r="P29" s="11"/>
      <c r="S29" s="174" t="str">
        <f t="shared" si="0"/>
        <v/>
      </c>
      <c r="T29" s="12">
        <f t="shared" si="1"/>
        <v>20</v>
      </c>
      <c r="U29" s="174"/>
      <c r="V29" s="174"/>
    </row>
    <row r="30" spans="2:22" ht="145.19999999999999" x14ac:dyDescent="0.25">
      <c r="B30" s="173"/>
      <c r="C30" s="2" t="s">
        <v>17</v>
      </c>
      <c r="D30" s="28" t="s">
        <v>43</v>
      </c>
      <c r="E30" s="193"/>
      <c r="F30" s="48">
        <f>Hotel!F30</f>
        <v>0</v>
      </c>
      <c r="G30" s="193"/>
      <c r="H30" s="48">
        <f>'1. Prüfung (Hotel)'!H30</f>
        <v>5</v>
      </c>
      <c r="I30" s="193"/>
      <c r="J30" s="13">
        <v>5</v>
      </c>
      <c r="K30" s="12">
        <v>5</v>
      </c>
      <c r="L30" s="174"/>
      <c r="M30" s="174"/>
      <c r="N30" s="50">
        <f>'1. Prüfung (Hotel)'!L30</f>
        <v>0</v>
      </c>
      <c r="O30" s="51"/>
      <c r="P30" s="11"/>
      <c r="S30" s="174" t="str">
        <f t="shared" si="0"/>
        <v/>
      </c>
      <c r="T30" s="12">
        <f>IF(OR(J30="x",J30="X"),0,IF(J30&gt;K30,K30,J30))</f>
        <v>5</v>
      </c>
      <c r="U30" s="174"/>
      <c r="V30" s="174"/>
    </row>
    <row r="31" spans="2:22" ht="52.8" x14ac:dyDescent="0.25">
      <c r="B31" s="173"/>
      <c r="C31" s="4" t="s">
        <v>35</v>
      </c>
      <c r="D31" s="28" t="s">
        <v>44</v>
      </c>
      <c r="E31" s="193"/>
      <c r="F31" s="48">
        <f>Hotel!F31</f>
        <v>0</v>
      </c>
      <c r="G31" s="193"/>
      <c r="H31" s="48">
        <f>'1. Prüfung (Hotel)'!H31</f>
        <v>5</v>
      </c>
      <c r="I31" s="193"/>
      <c r="J31" s="13">
        <v>5</v>
      </c>
      <c r="K31" s="12">
        <v>5</v>
      </c>
      <c r="L31" s="174"/>
      <c r="M31" s="174"/>
      <c r="N31" s="50">
        <f>'1. Prüfung (Hotel)'!L31</f>
        <v>0</v>
      </c>
      <c r="O31" s="51"/>
      <c r="P31" s="11"/>
      <c r="S31" s="174" t="str">
        <f t="shared" si="0"/>
        <v/>
      </c>
      <c r="T31" s="12">
        <f t="shared" si="1"/>
        <v>5</v>
      </c>
      <c r="U31" s="174"/>
      <c r="V31" s="174"/>
    </row>
    <row r="32" spans="2:22" ht="52.8" x14ac:dyDescent="0.25">
      <c r="B32" s="173"/>
      <c r="C32" s="2" t="s">
        <v>36</v>
      </c>
      <c r="D32" s="28" t="s">
        <v>46</v>
      </c>
      <c r="E32" s="193"/>
      <c r="F32" s="48">
        <f>Hotel!F32</f>
        <v>0</v>
      </c>
      <c r="G32" s="193"/>
      <c r="H32" s="48">
        <f>'1. Prüfung (Hotel)'!H32</f>
        <v>5</v>
      </c>
      <c r="I32" s="193"/>
      <c r="J32" s="13">
        <v>5</v>
      </c>
      <c r="K32" s="12">
        <v>5</v>
      </c>
      <c r="L32" s="174"/>
      <c r="M32" s="174"/>
      <c r="N32" s="50">
        <f>'1. Prüfung (Hotel)'!L32</f>
        <v>0</v>
      </c>
      <c r="O32" s="51"/>
      <c r="P32" s="11"/>
      <c r="S32" s="174" t="str">
        <f t="shared" si="0"/>
        <v/>
      </c>
      <c r="T32" s="12">
        <f t="shared" si="1"/>
        <v>5</v>
      </c>
      <c r="U32" s="174"/>
      <c r="V32" s="174"/>
    </row>
    <row r="33" spans="2:22" ht="39.6" x14ac:dyDescent="0.25">
      <c r="B33" s="173"/>
      <c r="C33" s="2" t="s">
        <v>45</v>
      </c>
      <c r="D33" s="28" t="s">
        <v>47</v>
      </c>
      <c r="E33" s="193"/>
      <c r="F33" s="48">
        <f>Hotel!F33</f>
        <v>0</v>
      </c>
      <c r="G33" s="193"/>
      <c r="H33" s="48">
        <f>'1. Prüfung (Hotel)'!H33</f>
        <v>5</v>
      </c>
      <c r="I33" s="193"/>
      <c r="J33" s="13">
        <v>5</v>
      </c>
      <c r="K33" s="12">
        <v>5</v>
      </c>
      <c r="L33" s="174"/>
      <c r="M33" s="174"/>
      <c r="N33" s="50">
        <f>'1. Prüfung (Hotel)'!L33</f>
        <v>0</v>
      </c>
      <c r="O33" s="51"/>
      <c r="P33" s="11"/>
      <c r="S33" s="174" t="str">
        <f t="shared" si="0"/>
        <v/>
      </c>
      <c r="T33" s="12">
        <f t="shared" si="1"/>
        <v>5</v>
      </c>
      <c r="U33" s="174"/>
      <c r="V33" s="174"/>
    </row>
    <row r="34" spans="2:22" ht="26.1" customHeight="1" x14ac:dyDescent="0.25">
      <c r="B34" s="29" t="s">
        <v>48</v>
      </c>
      <c r="C34" s="178" t="s">
        <v>49</v>
      </c>
      <c r="D34" s="178"/>
      <c r="E34" s="47">
        <f>Hotel!E34</f>
        <v>0</v>
      </c>
      <c r="F34" s="23"/>
      <c r="G34" s="47">
        <f>'1. Prüfung (Hotel)'!G34</f>
        <v>110</v>
      </c>
      <c r="H34" s="23"/>
      <c r="I34" s="49">
        <f>U34+V34</f>
        <v>110</v>
      </c>
      <c r="J34" s="23"/>
      <c r="K34" s="12">
        <f>IF(OR(J36="x",J36="X"),100,110)</f>
        <v>110</v>
      </c>
      <c r="L34" s="12">
        <v>15</v>
      </c>
      <c r="M34" s="21">
        <f>(U34/(K34-10))+(V34/100)</f>
        <v>1.1000000000000001</v>
      </c>
      <c r="N34" s="50">
        <f>'1. Prüfung (Hotel)'!L34</f>
        <v>0</v>
      </c>
      <c r="O34" s="50"/>
      <c r="P34" s="11"/>
      <c r="S34" s="12" t="str">
        <f t="shared" si="0"/>
        <v>ECO1.1</v>
      </c>
      <c r="T34" s="23"/>
      <c r="U34" s="12">
        <f>SUM(T35:T37)</f>
        <v>100</v>
      </c>
      <c r="V34" s="12">
        <f>T38</f>
        <v>10</v>
      </c>
    </row>
    <row r="35" spans="2:22" ht="303.60000000000002" x14ac:dyDescent="0.25">
      <c r="B35" s="173"/>
      <c r="C35" s="2" t="s">
        <v>13</v>
      </c>
      <c r="D35" s="28" t="s">
        <v>235</v>
      </c>
      <c r="E35" s="193"/>
      <c r="F35" s="48">
        <f>Hotel!F35</f>
        <v>0</v>
      </c>
      <c r="G35" s="193"/>
      <c r="H35" s="48">
        <f>'1. Prüfung (Hotel)'!H35</f>
        <v>77</v>
      </c>
      <c r="I35" s="193"/>
      <c r="J35" s="13">
        <v>77</v>
      </c>
      <c r="K35" s="12">
        <v>77</v>
      </c>
      <c r="L35" s="174"/>
      <c r="M35" s="174"/>
      <c r="N35" s="50">
        <f>'1. Prüfung (Hotel)'!L35</f>
        <v>0</v>
      </c>
      <c r="O35" s="51"/>
      <c r="P35" s="11"/>
      <c r="S35" s="174" t="str">
        <f t="shared" si="0"/>
        <v/>
      </c>
      <c r="T35" s="12">
        <f t="shared" si="1"/>
        <v>77</v>
      </c>
      <c r="U35" s="174"/>
      <c r="V35" s="174"/>
    </row>
    <row r="36" spans="2:22" ht="79.2" x14ac:dyDescent="0.25">
      <c r="B36" s="173"/>
      <c r="C36" s="2" t="s">
        <v>14</v>
      </c>
      <c r="D36" s="28" t="s">
        <v>237</v>
      </c>
      <c r="E36" s="193"/>
      <c r="F36" s="48">
        <f>Hotel!F36</f>
        <v>0</v>
      </c>
      <c r="G36" s="193"/>
      <c r="H36" s="48">
        <f>'1. Prüfung (Hotel)'!H36</f>
        <v>10</v>
      </c>
      <c r="I36" s="193"/>
      <c r="J36" s="13">
        <v>10</v>
      </c>
      <c r="K36" s="12">
        <v>10</v>
      </c>
      <c r="L36" s="174"/>
      <c r="M36" s="174"/>
      <c r="N36" s="50">
        <f>'1. Prüfung (Hotel)'!L36</f>
        <v>0</v>
      </c>
      <c r="O36" s="51"/>
      <c r="P36" s="11"/>
      <c r="S36" s="174"/>
      <c r="T36" s="12">
        <f>IF(OR(J36="x",J36="X"),0,IF(J36&gt;K36,K36,J36))</f>
        <v>10</v>
      </c>
      <c r="U36" s="174"/>
      <c r="V36" s="174"/>
    </row>
    <row r="37" spans="2:22" ht="237.6" x14ac:dyDescent="0.25">
      <c r="B37" s="173"/>
      <c r="C37" s="2" t="s">
        <v>15</v>
      </c>
      <c r="D37" s="28" t="s">
        <v>236</v>
      </c>
      <c r="E37" s="193"/>
      <c r="F37" s="48">
        <f>Hotel!F37</f>
        <v>0</v>
      </c>
      <c r="G37" s="193"/>
      <c r="H37" s="48">
        <f>'1. Prüfung (Hotel)'!H37</f>
        <v>13</v>
      </c>
      <c r="I37" s="193"/>
      <c r="J37" s="13">
        <v>13</v>
      </c>
      <c r="K37" s="12">
        <v>13</v>
      </c>
      <c r="L37" s="174"/>
      <c r="M37" s="174"/>
      <c r="N37" s="50">
        <f>'1. Prüfung (Hotel)'!L37</f>
        <v>0</v>
      </c>
      <c r="O37" s="51"/>
      <c r="P37" s="11"/>
      <c r="S37" s="174" t="str">
        <f t="shared" si="0"/>
        <v/>
      </c>
      <c r="T37" s="12">
        <f t="shared" si="1"/>
        <v>13</v>
      </c>
      <c r="U37" s="174"/>
      <c r="V37" s="174"/>
    </row>
    <row r="38" spans="2:22" ht="118.8" x14ac:dyDescent="0.25">
      <c r="B38" s="173"/>
      <c r="C38" s="2" t="s">
        <v>35</v>
      </c>
      <c r="D38" s="28" t="s">
        <v>52</v>
      </c>
      <c r="E38" s="193"/>
      <c r="F38" s="48">
        <f>Hotel!F38</f>
        <v>0</v>
      </c>
      <c r="G38" s="193"/>
      <c r="H38" s="48">
        <f>'1. Prüfung (Hotel)'!H38</f>
        <v>10</v>
      </c>
      <c r="I38" s="193"/>
      <c r="J38" s="13">
        <v>10</v>
      </c>
      <c r="K38" s="12">
        <v>10</v>
      </c>
      <c r="L38" s="174"/>
      <c r="M38" s="174"/>
      <c r="N38" s="50">
        <f>'1. Prüfung (Hotel)'!L38</f>
        <v>0</v>
      </c>
      <c r="O38" s="51"/>
      <c r="P38" s="11"/>
      <c r="S38" s="174" t="str">
        <f t="shared" si="0"/>
        <v/>
      </c>
      <c r="T38" s="12">
        <f t="shared" si="1"/>
        <v>10</v>
      </c>
      <c r="U38" s="174"/>
      <c r="V38" s="174"/>
    </row>
    <row r="39" spans="2:22" ht="26.1" customHeight="1" x14ac:dyDescent="0.25">
      <c r="B39" s="29" t="s">
        <v>62</v>
      </c>
      <c r="C39" s="181" t="s">
        <v>63</v>
      </c>
      <c r="D39" s="181"/>
      <c r="E39" s="47">
        <f>Hotel!E39</f>
        <v>0</v>
      </c>
      <c r="F39" s="23"/>
      <c r="G39" s="47">
        <f>'1. Prüfung (Hotel)'!G39</f>
        <v>100</v>
      </c>
      <c r="H39" s="23"/>
      <c r="I39" s="49">
        <f>U39</f>
        <v>100</v>
      </c>
      <c r="J39" s="23"/>
      <c r="K39" s="12">
        <v>100</v>
      </c>
      <c r="L39" s="12">
        <v>2</v>
      </c>
      <c r="M39" s="21">
        <f>U39/K39</f>
        <v>1</v>
      </c>
      <c r="N39" s="50">
        <f>'1. Prüfung (Hotel)'!L39</f>
        <v>0</v>
      </c>
      <c r="O39" s="50"/>
      <c r="P39" s="11"/>
      <c r="S39" s="12" t="str">
        <f t="shared" si="0"/>
        <v>SOC1.1</v>
      </c>
      <c r="T39" s="23"/>
      <c r="U39" s="12">
        <f>IF(T40&gt;0,T40,SUM(IF(T41+T42+T43&gt;25,25,T41+T42+T43),IF(T44+T45&gt;15,15,T44+T45),IF(T46+T47&gt;15,15,T46+T47),IF(T48+T49&gt;15,15,T48+T49),IF(T50+T51&gt;15,15,T50+T51)))</f>
        <v>100</v>
      </c>
      <c r="V39" s="23"/>
    </row>
    <row r="40" spans="2:22" ht="132" x14ac:dyDescent="0.25">
      <c r="B40" s="173"/>
      <c r="C40" s="2" t="s">
        <v>13</v>
      </c>
      <c r="D40" s="28" t="s">
        <v>64</v>
      </c>
      <c r="E40" s="193"/>
      <c r="F40" s="48">
        <f>Hotel!F40</f>
        <v>0</v>
      </c>
      <c r="G40" s="193"/>
      <c r="H40" s="48">
        <f>'1. Prüfung (Hotel)'!H40</f>
        <v>100</v>
      </c>
      <c r="I40" s="193"/>
      <c r="J40" s="13">
        <v>100</v>
      </c>
      <c r="K40" s="12">
        <v>100</v>
      </c>
      <c r="L40" s="174"/>
      <c r="M40" s="174"/>
      <c r="N40" s="50">
        <f>'1. Prüfung (Hotel)'!L40</f>
        <v>0</v>
      </c>
      <c r="O40" s="51"/>
      <c r="P40" s="11"/>
      <c r="S40" s="174" t="str">
        <f t="shared" si="0"/>
        <v/>
      </c>
      <c r="T40" s="12">
        <f t="shared" si="1"/>
        <v>100</v>
      </c>
      <c r="U40" s="174"/>
      <c r="V40" s="174"/>
    </row>
    <row r="41" spans="2:22" ht="118.8" x14ac:dyDescent="0.25">
      <c r="B41" s="173"/>
      <c r="C41" s="2" t="s">
        <v>31</v>
      </c>
      <c r="D41" s="28" t="s">
        <v>65</v>
      </c>
      <c r="E41" s="193"/>
      <c r="F41" s="48">
        <f>Hotel!F41</f>
        <v>0</v>
      </c>
      <c r="G41" s="193"/>
      <c r="H41" s="48">
        <f>'1. Prüfung (Hotel)'!H41</f>
        <v>15</v>
      </c>
      <c r="I41" s="193"/>
      <c r="J41" s="13">
        <v>15</v>
      </c>
      <c r="K41" s="12">
        <v>15</v>
      </c>
      <c r="L41" s="174"/>
      <c r="M41" s="174"/>
      <c r="N41" s="50">
        <f>'1. Prüfung (Hotel)'!L41</f>
        <v>0</v>
      </c>
      <c r="O41" s="51"/>
      <c r="P41" s="11"/>
      <c r="S41" s="174" t="str">
        <f t="shared" si="0"/>
        <v/>
      </c>
      <c r="T41" s="12">
        <f t="shared" si="1"/>
        <v>15</v>
      </c>
      <c r="U41" s="174"/>
      <c r="V41" s="174"/>
    </row>
    <row r="42" spans="2:22" ht="132" x14ac:dyDescent="0.25">
      <c r="B42" s="173"/>
      <c r="C42" s="2" t="s">
        <v>32</v>
      </c>
      <c r="D42" s="28" t="s">
        <v>66</v>
      </c>
      <c r="E42" s="193"/>
      <c r="F42" s="48">
        <f>Hotel!F42</f>
        <v>0</v>
      </c>
      <c r="G42" s="193"/>
      <c r="H42" s="48">
        <f>'1. Prüfung (Hotel)'!H42</f>
        <v>15</v>
      </c>
      <c r="I42" s="193"/>
      <c r="J42" s="13">
        <v>15</v>
      </c>
      <c r="K42" s="12">
        <v>15</v>
      </c>
      <c r="L42" s="174"/>
      <c r="M42" s="174"/>
      <c r="N42" s="50">
        <f>'1. Prüfung (Hotel)'!L42</f>
        <v>0</v>
      </c>
      <c r="O42" s="51"/>
      <c r="P42" s="11"/>
      <c r="S42" s="174" t="str">
        <f t="shared" si="0"/>
        <v/>
      </c>
      <c r="T42" s="12">
        <f t="shared" si="1"/>
        <v>15</v>
      </c>
      <c r="U42" s="174"/>
      <c r="V42" s="174"/>
    </row>
    <row r="43" spans="2:22" ht="79.2" x14ac:dyDescent="0.25">
      <c r="B43" s="173"/>
      <c r="C43" s="2" t="s">
        <v>67</v>
      </c>
      <c r="D43" s="28" t="s">
        <v>68</v>
      </c>
      <c r="E43" s="193"/>
      <c r="F43" s="48">
        <f>Hotel!F43</f>
        <v>0</v>
      </c>
      <c r="G43" s="193"/>
      <c r="H43" s="48">
        <f>'1. Prüfung (Hotel)'!H43</f>
        <v>25</v>
      </c>
      <c r="I43" s="193"/>
      <c r="J43" s="13">
        <v>25</v>
      </c>
      <c r="K43" s="12">
        <v>25</v>
      </c>
      <c r="L43" s="174"/>
      <c r="M43" s="174"/>
      <c r="N43" s="50">
        <f>'1. Prüfung (Hotel)'!L43</f>
        <v>0</v>
      </c>
      <c r="O43" s="51"/>
      <c r="P43" s="11"/>
      <c r="S43" s="174" t="str">
        <f t="shared" si="0"/>
        <v/>
      </c>
      <c r="T43" s="12">
        <f t="shared" si="1"/>
        <v>25</v>
      </c>
      <c r="U43" s="174"/>
      <c r="V43" s="174"/>
    </row>
    <row r="44" spans="2:22" ht="118.8" x14ac:dyDescent="0.25">
      <c r="B44" s="173"/>
      <c r="C44" s="2" t="s">
        <v>33</v>
      </c>
      <c r="D44" s="28" t="s">
        <v>69</v>
      </c>
      <c r="E44" s="193"/>
      <c r="F44" s="48">
        <f>Hotel!F44</f>
        <v>0</v>
      </c>
      <c r="G44" s="193"/>
      <c r="H44" s="48">
        <f>'1. Prüfung (Hotel)'!H44</f>
        <v>15</v>
      </c>
      <c r="I44" s="193"/>
      <c r="J44" s="13">
        <v>15</v>
      </c>
      <c r="K44" s="12">
        <v>15</v>
      </c>
      <c r="L44" s="174"/>
      <c r="M44" s="174"/>
      <c r="N44" s="50">
        <f>'1. Prüfung (Hotel)'!L44</f>
        <v>0</v>
      </c>
      <c r="O44" s="51"/>
      <c r="P44" s="11"/>
      <c r="S44" s="174" t="str">
        <f t="shared" si="0"/>
        <v/>
      </c>
      <c r="T44" s="12">
        <f t="shared" si="1"/>
        <v>15</v>
      </c>
      <c r="U44" s="174"/>
      <c r="V44" s="174"/>
    </row>
    <row r="45" spans="2:22" ht="105.6" x14ac:dyDescent="0.25">
      <c r="B45" s="173"/>
      <c r="C45" s="2" t="s">
        <v>34</v>
      </c>
      <c r="D45" s="28" t="s">
        <v>70</v>
      </c>
      <c r="E45" s="193"/>
      <c r="F45" s="48">
        <f>Hotel!F45</f>
        <v>0</v>
      </c>
      <c r="G45" s="193"/>
      <c r="H45" s="48">
        <f>'1. Prüfung (Hotel)'!H45</f>
        <v>15</v>
      </c>
      <c r="I45" s="193"/>
      <c r="J45" s="13">
        <v>15</v>
      </c>
      <c r="K45" s="12">
        <v>15</v>
      </c>
      <c r="L45" s="174"/>
      <c r="M45" s="174"/>
      <c r="N45" s="50">
        <f>'1. Prüfung (Hotel)'!L45</f>
        <v>0</v>
      </c>
      <c r="O45" s="51"/>
      <c r="P45" s="11"/>
      <c r="S45" s="174" t="str">
        <f t="shared" si="0"/>
        <v/>
      </c>
      <c r="T45" s="12">
        <f t="shared" si="1"/>
        <v>15</v>
      </c>
      <c r="U45" s="174"/>
      <c r="V45" s="174"/>
    </row>
    <row r="46" spans="2:22" ht="105.6" x14ac:dyDescent="0.25">
      <c r="B46" s="173"/>
      <c r="C46" s="2" t="s">
        <v>72</v>
      </c>
      <c r="D46" s="28" t="s">
        <v>71</v>
      </c>
      <c r="E46" s="193"/>
      <c r="F46" s="48">
        <f>Hotel!F46</f>
        <v>0</v>
      </c>
      <c r="G46" s="193"/>
      <c r="H46" s="48">
        <f>'1. Prüfung (Hotel)'!H46</f>
        <v>15</v>
      </c>
      <c r="I46" s="193"/>
      <c r="J46" s="13">
        <v>15</v>
      </c>
      <c r="K46" s="12">
        <v>15</v>
      </c>
      <c r="L46" s="174"/>
      <c r="M46" s="174"/>
      <c r="N46" s="50">
        <f>'1. Prüfung (Hotel)'!L46</f>
        <v>0</v>
      </c>
      <c r="O46" s="51"/>
      <c r="P46" s="11"/>
      <c r="S46" s="174" t="str">
        <f t="shared" si="0"/>
        <v/>
      </c>
      <c r="T46" s="12">
        <f t="shared" si="1"/>
        <v>15</v>
      </c>
      <c r="U46" s="174"/>
      <c r="V46" s="174"/>
    </row>
    <row r="47" spans="2:22" ht="132" x14ac:dyDescent="0.25">
      <c r="B47" s="173"/>
      <c r="C47" s="2" t="s">
        <v>74</v>
      </c>
      <c r="D47" s="28" t="s">
        <v>73</v>
      </c>
      <c r="E47" s="193"/>
      <c r="F47" s="48">
        <f>Hotel!F47</f>
        <v>0</v>
      </c>
      <c r="G47" s="193"/>
      <c r="H47" s="48">
        <f>'1. Prüfung (Hotel)'!H47</f>
        <v>15</v>
      </c>
      <c r="I47" s="193"/>
      <c r="J47" s="13">
        <v>15</v>
      </c>
      <c r="K47" s="12">
        <v>15</v>
      </c>
      <c r="L47" s="174"/>
      <c r="M47" s="174"/>
      <c r="N47" s="50">
        <f>'1. Prüfung (Hotel)'!L47</f>
        <v>0</v>
      </c>
      <c r="O47" s="51"/>
      <c r="P47" s="11"/>
      <c r="S47" s="174" t="str">
        <f t="shared" si="0"/>
        <v/>
      </c>
      <c r="T47" s="12">
        <f t="shared" si="1"/>
        <v>15</v>
      </c>
      <c r="U47" s="174"/>
      <c r="V47" s="174"/>
    </row>
    <row r="48" spans="2:22" ht="118.8" x14ac:dyDescent="0.25">
      <c r="B48" s="173"/>
      <c r="C48" s="2" t="s">
        <v>76</v>
      </c>
      <c r="D48" s="28" t="s">
        <v>75</v>
      </c>
      <c r="E48" s="193"/>
      <c r="F48" s="48">
        <f>Hotel!F48</f>
        <v>0</v>
      </c>
      <c r="G48" s="193"/>
      <c r="H48" s="48">
        <f>'1. Prüfung (Hotel)'!H48</f>
        <v>15</v>
      </c>
      <c r="I48" s="193"/>
      <c r="J48" s="13">
        <v>15</v>
      </c>
      <c r="K48" s="12">
        <v>15</v>
      </c>
      <c r="L48" s="174"/>
      <c r="M48" s="174"/>
      <c r="N48" s="50">
        <f>'1. Prüfung (Hotel)'!L48</f>
        <v>0</v>
      </c>
      <c r="O48" s="51"/>
      <c r="P48" s="11"/>
      <c r="S48" s="174" t="str">
        <f t="shared" si="0"/>
        <v/>
      </c>
      <c r="T48" s="12">
        <f t="shared" si="1"/>
        <v>15</v>
      </c>
      <c r="U48" s="174"/>
      <c r="V48" s="174"/>
    </row>
    <row r="49" spans="2:22" ht="105.6" x14ac:dyDescent="0.25">
      <c r="B49" s="173"/>
      <c r="C49" s="2" t="s">
        <v>77</v>
      </c>
      <c r="D49" s="28" t="s">
        <v>78</v>
      </c>
      <c r="E49" s="193"/>
      <c r="F49" s="48">
        <f>Hotel!F49</f>
        <v>0</v>
      </c>
      <c r="G49" s="193"/>
      <c r="H49" s="48">
        <f>'1. Prüfung (Hotel)'!H49</f>
        <v>15</v>
      </c>
      <c r="I49" s="193"/>
      <c r="J49" s="13">
        <v>15</v>
      </c>
      <c r="K49" s="12">
        <v>15</v>
      </c>
      <c r="L49" s="174"/>
      <c r="M49" s="174"/>
      <c r="N49" s="50">
        <f>'1. Prüfung (Hotel)'!L49</f>
        <v>0</v>
      </c>
      <c r="O49" s="51"/>
      <c r="P49" s="11"/>
      <c r="S49" s="174" t="str">
        <f t="shared" si="0"/>
        <v/>
      </c>
      <c r="T49" s="12">
        <f t="shared" si="1"/>
        <v>15</v>
      </c>
      <c r="U49" s="174"/>
      <c r="V49" s="174"/>
    </row>
    <row r="50" spans="2:22" ht="145.19999999999999" x14ac:dyDescent="0.25">
      <c r="B50" s="173"/>
      <c r="C50" s="2" t="s">
        <v>80</v>
      </c>
      <c r="D50" s="28" t="s">
        <v>79</v>
      </c>
      <c r="E50" s="193"/>
      <c r="F50" s="48">
        <f>Hotel!F50</f>
        <v>0</v>
      </c>
      <c r="G50" s="193"/>
      <c r="H50" s="48">
        <f>'1. Prüfung (Hotel)'!H50</f>
        <v>15</v>
      </c>
      <c r="I50" s="193"/>
      <c r="J50" s="13">
        <v>15</v>
      </c>
      <c r="K50" s="12">
        <v>15</v>
      </c>
      <c r="L50" s="174"/>
      <c r="M50" s="174"/>
      <c r="N50" s="50">
        <f>'1. Prüfung (Hotel)'!L50</f>
        <v>0</v>
      </c>
      <c r="O50" s="51"/>
      <c r="P50" s="11"/>
      <c r="S50" s="174" t="str">
        <f t="shared" si="0"/>
        <v/>
      </c>
      <c r="T50" s="12">
        <f t="shared" si="1"/>
        <v>15</v>
      </c>
      <c r="U50" s="174"/>
      <c r="V50" s="174"/>
    </row>
    <row r="51" spans="2:22" ht="118.8" x14ac:dyDescent="0.25">
      <c r="B51" s="173"/>
      <c r="C51" s="2" t="s">
        <v>80</v>
      </c>
      <c r="D51" s="28" t="s">
        <v>81</v>
      </c>
      <c r="E51" s="193"/>
      <c r="F51" s="48">
        <f>Hotel!F51</f>
        <v>0</v>
      </c>
      <c r="G51" s="193"/>
      <c r="H51" s="48">
        <f>'1. Prüfung (Hotel)'!H51</f>
        <v>15</v>
      </c>
      <c r="I51" s="193"/>
      <c r="J51" s="13">
        <v>15</v>
      </c>
      <c r="K51" s="12">
        <v>15</v>
      </c>
      <c r="L51" s="174"/>
      <c r="M51" s="174"/>
      <c r="N51" s="50">
        <f>'1. Prüfung (Hotel)'!L51</f>
        <v>0</v>
      </c>
      <c r="O51" s="51"/>
      <c r="P51" s="11"/>
      <c r="S51" s="174" t="str">
        <f t="shared" si="0"/>
        <v/>
      </c>
      <c r="T51" s="12">
        <f t="shared" si="1"/>
        <v>15</v>
      </c>
      <c r="U51" s="174"/>
      <c r="V51" s="174"/>
    </row>
    <row r="52" spans="2:22" ht="26.1" customHeight="1" x14ac:dyDescent="0.25">
      <c r="B52" s="29" t="s">
        <v>82</v>
      </c>
      <c r="C52" s="181" t="s">
        <v>83</v>
      </c>
      <c r="D52" s="181"/>
      <c r="E52" s="47">
        <f>Hotel!E52</f>
        <v>0</v>
      </c>
      <c r="F52" s="23"/>
      <c r="G52" s="47">
        <f>'1. Prüfung (Hotel)'!G52</f>
        <v>104</v>
      </c>
      <c r="H52" s="23"/>
      <c r="I52" s="49">
        <f>U52+V52</f>
        <v>104</v>
      </c>
      <c r="J52" s="23"/>
      <c r="K52" s="12">
        <v>104</v>
      </c>
      <c r="L52" s="12">
        <v>8</v>
      </c>
      <c r="M52" s="21">
        <f>(U52/100)+(V52/100)</f>
        <v>1.04</v>
      </c>
      <c r="N52" s="50">
        <f>'1. Prüfung (Hotel)'!L52</f>
        <v>0</v>
      </c>
      <c r="O52" s="50"/>
      <c r="P52" s="11"/>
      <c r="S52" s="12" t="str">
        <f t="shared" si="0"/>
        <v>SOC1.2</v>
      </c>
      <c r="T52" s="23"/>
      <c r="U52" s="12">
        <f>IF(SUM(IF(SUM(T53:T55)&gt;60,60,SUM(T53:T55)),SUM(T56:T59))&gt;100,100,SUM(IF(SUM(T53:T55)&gt;60,60,SUM(T53:T55)),SUM(T56:T59)))</f>
        <v>100</v>
      </c>
      <c r="V52" s="12">
        <f>SUM(T60:T61)</f>
        <v>4</v>
      </c>
    </row>
    <row r="53" spans="2:22" ht="158.4" x14ac:dyDescent="0.25">
      <c r="B53" s="173"/>
      <c r="C53" s="2" t="s">
        <v>13</v>
      </c>
      <c r="D53" s="28" t="s">
        <v>84</v>
      </c>
      <c r="E53" s="193"/>
      <c r="F53" s="48">
        <f>Hotel!F53</f>
        <v>0</v>
      </c>
      <c r="G53" s="193"/>
      <c r="H53" s="48">
        <f>'1. Prüfung (Hotel)'!H53</f>
        <v>60</v>
      </c>
      <c r="I53" s="193"/>
      <c r="J53" s="13">
        <v>60</v>
      </c>
      <c r="K53" s="12">
        <v>60</v>
      </c>
      <c r="L53" s="174"/>
      <c r="M53" s="174"/>
      <c r="N53" s="50">
        <f>'1. Prüfung (Hotel)'!L53</f>
        <v>0</v>
      </c>
      <c r="O53" s="51"/>
      <c r="P53" s="11"/>
      <c r="S53" s="174" t="str">
        <f t="shared" si="0"/>
        <v/>
      </c>
      <c r="T53" s="12">
        <f t="shared" si="1"/>
        <v>60</v>
      </c>
      <c r="U53" s="174"/>
      <c r="V53" s="174"/>
    </row>
    <row r="54" spans="2:22" ht="105.6" x14ac:dyDescent="0.25">
      <c r="B54" s="173"/>
      <c r="C54" s="2" t="s">
        <v>29</v>
      </c>
      <c r="D54" s="28" t="s">
        <v>357</v>
      </c>
      <c r="E54" s="193"/>
      <c r="F54" s="48">
        <f>Hotel!F54</f>
        <v>0</v>
      </c>
      <c r="G54" s="193"/>
      <c r="H54" s="48">
        <f>'1. Prüfung (Hotel)'!H54</f>
        <v>30</v>
      </c>
      <c r="I54" s="193"/>
      <c r="J54" s="13">
        <v>30</v>
      </c>
      <c r="K54" s="12">
        <v>30</v>
      </c>
      <c r="L54" s="174"/>
      <c r="M54" s="174"/>
      <c r="N54" s="50">
        <f>'1. Prüfung (Hotel)'!L54</f>
        <v>0</v>
      </c>
      <c r="O54" s="51"/>
      <c r="P54" s="11"/>
      <c r="S54" s="174" t="str">
        <f t="shared" si="0"/>
        <v/>
      </c>
      <c r="T54" s="12">
        <f t="shared" si="1"/>
        <v>30</v>
      </c>
      <c r="U54" s="174"/>
      <c r="V54" s="174"/>
    </row>
    <row r="55" spans="2:22" ht="66" x14ac:dyDescent="0.25">
      <c r="B55" s="173"/>
      <c r="C55" s="2" t="s">
        <v>30</v>
      </c>
      <c r="D55" s="28" t="s">
        <v>85</v>
      </c>
      <c r="E55" s="193"/>
      <c r="F55" s="48">
        <f>Hotel!F55</f>
        <v>0</v>
      </c>
      <c r="G55" s="193"/>
      <c r="H55" s="48">
        <f>'1. Prüfung (Hotel)'!H55</f>
        <v>25</v>
      </c>
      <c r="I55" s="193"/>
      <c r="J55" s="13">
        <v>25</v>
      </c>
      <c r="K55" s="12">
        <v>25</v>
      </c>
      <c r="L55" s="174"/>
      <c r="M55" s="174"/>
      <c r="N55" s="50">
        <f>'1. Prüfung (Hotel)'!L55</f>
        <v>0</v>
      </c>
      <c r="O55" s="51"/>
      <c r="P55" s="11"/>
      <c r="S55" s="174" t="str">
        <f t="shared" si="0"/>
        <v/>
      </c>
      <c r="T55" s="12">
        <f t="shared" si="1"/>
        <v>25</v>
      </c>
      <c r="U55" s="174"/>
      <c r="V55" s="174"/>
    </row>
    <row r="56" spans="2:22" ht="184.8" x14ac:dyDescent="0.25">
      <c r="B56" s="173"/>
      <c r="C56" s="3" t="s">
        <v>239</v>
      </c>
      <c r="D56" s="28" t="s">
        <v>238</v>
      </c>
      <c r="E56" s="193"/>
      <c r="F56" s="48">
        <f>Hotel!F56</f>
        <v>0</v>
      </c>
      <c r="G56" s="193"/>
      <c r="H56" s="48">
        <f>'1. Prüfung (Hotel)'!H56</f>
        <v>40</v>
      </c>
      <c r="I56" s="193"/>
      <c r="J56" s="13">
        <v>40</v>
      </c>
      <c r="K56" s="12">
        <v>40</v>
      </c>
      <c r="L56" s="174"/>
      <c r="M56" s="174"/>
      <c r="N56" s="50">
        <f>'1. Prüfung (Hotel)'!L56</f>
        <v>0</v>
      </c>
      <c r="O56" s="51"/>
      <c r="P56" s="11"/>
      <c r="S56" s="174" t="str">
        <f t="shared" si="0"/>
        <v/>
      </c>
      <c r="T56" s="12">
        <f t="shared" si="1"/>
        <v>40</v>
      </c>
      <c r="U56" s="174"/>
      <c r="V56" s="174"/>
    </row>
    <row r="57" spans="2:22" ht="118.8" x14ac:dyDescent="0.25">
      <c r="B57" s="173"/>
      <c r="C57" s="6" t="s">
        <v>17</v>
      </c>
      <c r="D57" s="28" t="s">
        <v>86</v>
      </c>
      <c r="E57" s="193"/>
      <c r="F57" s="48">
        <f>Hotel!F57</f>
        <v>0</v>
      </c>
      <c r="G57" s="193"/>
      <c r="H57" s="48">
        <f>'1. Prüfung (Hotel)'!H57</f>
        <v>2</v>
      </c>
      <c r="I57" s="193"/>
      <c r="J57" s="13">
        <v>2</v>
      </c>
      <c r="K57" s="12">
        <v>2</v>
      </c>
      <c r="L57" s="174"/>
      <c r="M57" s="174"/>
      <c r="N57" s="50">
        <f>'1. Prüfung (Hotel)'!L57</f>
        <v>0</v>
      </c>
      <c r="O57" s="51"/>
      <c r="P57" s="11"/>
      <c r="S57" s="174" t="str">
        <f t="shared" si="0"/>
        <v/>
      </c>
      <c r="T57" s="12">
        <f>IF(OR(J57="x",J57="X"),0,IF(J57&gt;K57,K57,J57))</f>
        <v>2</v>
      </c>
      <c r="U57" s="174"/>
      <c r="V57" s="174"/>
    </row>
    <row r="58" spans="2:22" ht="79.2" x14ac:dyDescent="0.25">
      <c r="B58" s="173"/>
      <c r="C58" s="2" t="s">
        <v>22</v>
      </c>
      <c r="D58" s="28" t="s">
        <v>87</v>
      </c>
      <c r="E58" s="193"/>
      <c r="F58" s="48">
        <f>Hotel!F58</f>
        <v>0</v>
      </c>
      <c r="G58" s="193"/>
      <c r="H58" s="48">
        <f>'1. Prüfung (Hotel)'!H58</f>
        <v>4</v>
      </c>
      <c r="I58" s="193"/>
      <c r="J58" s="13">
        <v>4</v>
      </c>
      <c r="K58" s="12">
        <v>4</v>
      </c>
      <c r="L58" s="174"/>
      <c r="M58" s="174"/>
      <c r="N58" s="50">
        <f>'1. Prüfung (Hotel)'!L58</f>
        <v>0</v>
      </c>
      <c r="O58" s="51"/>
      <c r="P58" s="11"/>
      <c r="S58" s="174" t="str">
        <f t="shared" si="0"/>
        <v/>
      </c>
      <c r="T58" s="12">
        <f t="shared" si="1"/>
        <v>4</v>
      </c>
      <c r="U58" s="174"/>
      <c r="V58" s="174"/>
    </row>
    <row r="59" spans="2:22" ht="105.6" x14ac:dyDescent="0.25">
      <c r="B59" s="173"/>
      <c r="C59" s="2" t="s">
        <v>88</v>
      </c>
      <c r="D59" s="28" t="s">
        <v>89</v>
      </c>
      <c r="E59" s="193"/>
      <c r="F59" s="48">
        <f>Hotel!F59</f>
        <v>0</v>
      </c>
      <c r="G59" s="193"/>
      <c r="H59" s="48">
        <f>'1. Prüfung (Hotel)'!H59</f>
        <v>6</v>
      </c>
      <c r="I59" s="193"/>
      <c r="J59" s="13">
        <v>6</v>
      </c>
      <c r="K59" s="12">
        <v>6</v>
      </c>
      <c r="L59" s="174"/>
      <c r="M59" s="174"/>
      <c r="N59" s="50">
        <f>'1. Prüfung (Hotel)'!L59</f>
        <v>0</v>
      </c>
      <c r="O59" s="51"/>
      <c r="P59" s="11"/>
      <c r="S59" s="174" t="str">
        <f t="shared" si="0"/>
        <v/>
      </c>
      <c r="T59" s="12">
        <f t="shared" si="1"/>
        <v>6</v>
      </c>
      <c r="U59" s="174"/>
      <c r="V59" s="174"/>
    </row>
    <row r="60" spans="2:22" ht="92.4" x14ac:dyDescent="0.25">
      <c r="B60" s="173"/>
      <c r="C60" s="2" t="s">
        <v>35</v>
      </c>
      <c r="D60" s="28" t="s">
        <v>90</v>
      </c>
      <c r="E60" s="193"/>
      <c r="F60" s="48">
        <f>Hotel!F60</f>
        <v>0</v>
      </c>
      <c r="G60" s="193"/>
      <c r="H60" s="48">
        <f>'1. Prüfung (Hotel)'!H60</f>
        <v>2</v>
      </c>
      <c r="I60" s="193"/>
      <c r="J60" s="13">
        <v>2</v>
      </c>
      <c r="K60" s="12">
        <v>2</v>
      </c>
      <c r="L60" s="174"/>
      <c r="M60" s="174"/>
      <c r="N60" s="50">
        <f>'1. Prüfung (Hotel)'!L60</f>
        <v>0</v>
      </c>
      <c r="O60" s="51"/>
      <c r="P60" s="11"/>
      <c r="S60" s="174" t="str">
        <f t="shared" si="0"/>
        <v/>
      </c>
      <c r="T60" s="12">
        <f t="shared" si="1"/>
        <v>2</v>
      </c>
      <c r="U60" s="174"/>
      <c r="V60" s="174"/>
    </row>
    <row r="61" spans="2:22" ht="66" x14ac:dyDescent="0.25">
      <c r="B61" s="173"/>
      <c r="C61" s="2" t="s">
        <v>36</v>
      </c>
      <c r="D61" s="28" t="s">
        <v>91</v>
      </c>
      <c r="E61" s="193"/>
      <c r="F61" s="48">
        <f>Hotel!F61</f>
        <v>0</v>
      </c>
      <c r="G61" s="193"/>
      <c r="H61" s="48">
        <f>'1. Prüfung (Hotel)'!H61</f>
        <v>2</v>
      </c>
      <c r="I61" s="193"/>
      <c r="J61" s="13">
        <v>2</v>
      </c>
      <c r="K61" s="12">
        <v>2</v>
      </c>
      <c r="L61" s="174"/>
      <c r="M61" s="174"/>
      <c r="N61" s="50">
        <f>'1. Prüfung (Hotel)'!L61</f>
        <v>0</v>
      </c>
      <c r="O61" s="51"/>
      <c r="P61" s="11"/>
      <c r="S61" s="174" t="str">
        <f t="shared" si="0"/>
        <v/>
      </c>
      <c r="T61" s="12">
        <f t="shared" si="1"/>
        <v>2</v>
      </c>
      <c r="U61" s="174"/>
      <c r="V61" s="174"/>
    </row>
    <row r="62" spans="2:22" ht="26.1" customHeight="1" x14ac:dyDescent="0.25">
      <c r="B62" s="29" t="s">
        <v>92</v>
      </c>
      <c r="C62" s="181" t="s">
        <v>93</v>
      </c>
      <c r="D62" s="181"/>
      <c r="E62" s="47">
        <f>Hotel!E62</f>
        <v>0</v>
      </c>
      <c r="F62" s="23"/>
      <c r="G62" s="47">
        <f>'1. Prüfung (Hotel)'!G62</f>
        <v>110</v>
      </c>
      <c r="H62" s="23"/>
      <c r="I62" s="49">
        <f>U62+V62</f>
        <v>110</v>
      </c>
      <c r="J62" s="23"/>
      <c r="K62" s="12">
        <f>IF(SUM(K63,IF(OR(J64="x",J64="X"),0,K64),IF(OR(J65="x",J65="X"),0,K65),IF(OR(J66="x",J66="X"),0,K66),IF(OR(J67="x",J67="X"),0,K67),K68)&gt;110,110,SUM(K63,IF(OR(J64="x",J64="X"),0,K64),IF(OR(J65="x",J65="X"),0,K65),IF(OR(J66="x",J66="X"),0,K66),IF(OR(J67="x",J67="X"),0,K67),K68))</f>
        <v>110</v>
      </c>
      <c r="L62" s="12">
        <v>4</v>
      </c>
      <c r="M62" s="21">
        <f>(U62/(K62-10))+(V62/100)</f>
        <v>1.1000000000000001</v>
      </c>
      <c r="N62" s="50">
        <f>'1. Prüfung (Hotel)'!L62</f>
        <v>0</v>
      </c>
      <c r="O62" s="50"/>
      <c r="P62" s="11"/>
      <c r="S62" s="12" t="str">
        <f>B62</f>
        <v>SOC1.3</v>
      </c>
      <c r="T62" s="23"/>
      <c r="U62" s="12">
        <f>IF(SUM(T63:T67)&gt;100,100,SUM(T63:T67))</f>
        <v>100</v>
      </c>
      <c r="V62" s="12">
        <f>T68</f>
        <v>10</v>
      </c>
    </row>
    <row r="63" spans="2:22" ht="40.5" customHeight="1" x14ac:dyDescent="0.25">
      <c r="B63" s="195"/>
      <c r="C63" s="2" t="s">
        <v>13</v>
      </c>
      <c r="D63" s="28" t="s">
        <v>94</v>
      </c>
      <c r="E63" s="179"/>
      <c r="F63" s="48">
        <f>Hotel!F63</f>
        <v>0</v>
      </c>
      <c r="G63" s="179"/>
      <c r="H63" s="48">
        <f>'1. Prüfung (Hotel)'!H63</f>
        <v>20</v>
      </c>
      <c r="I63" s="179"/>
      <c r="J63" s="13">
        <v>20</v>
      </c>
      <c r="K63" s="12">
        <v>20</v>
      </c>
      <c r="L63" s="195"/>
      <c r="M63" s="195"/>
      <c r="N63" s="50">
        <f>'1. Prüfung (Hotel)'!L63</f>
        <v>0</v>
      </c>
      <c r="O63" s="60"/>
      <c r="P63" s="11"/>
      <c r="S63" s="195"/>
      <c r="T63" s="12">
        <f t="shared" si="1"/>
        <v>20</v>
      </c>
      <c r="U63" s="195"/>
      <c r="V63" s="195"/>
    </row>
    <row r="64" spans="2:22" ht="198" customHeight="1" x14ac:dyDescent="0.25">
      <c r="B64" s="196"/>
      <c r="C64" s="2" t="s">
        <v>15</v>
      </c>
      <c r="D64" s="28" t="s">
        <v>255</v>
      </c>
      <c r="E64" s="198"/>
      <c r="F64" s="48">
        <f>Hotel!F64</f>
        <v>0</v>
      </c>
      <c r="G64" s="198"/>
      <c r="H64" s="48">
        <f>'1. Prüfung (Hotel)'!H64</f>
        <v>10</v>
      </c>
      <c r="I64" s="198"/>
      <c r="J64" s="13">
        <v>10</v>
      </c>
      <c r="K64" s="12">
        <v>10</v>
      </c>
      <c r="L64" s="196"/>
      <c r="M64" s="196"/>
      <c r="N64" s="50">
        <f>'1. Prüfung (Hotel)'!L64</f>
        <v>0</v>
      </c>
      <c r="O64" s="61"/>
      <c r="P64" s="11"/>
      <c r="S64" s="196"/>
      <c r="T64" s="12">
        <f>IF(OR(J64="x",J64="X"),0,IF(J64&gt;K64,K64,J64))</f>
        <v>10</v>
      </c>
      <c r="U64" s="196"/>
      <c r="V64" s="196"/>
    </row>
    <row r="65" spans="2:22" ht="312.75" customHeight="1" x14ac:dyDescent="0.25">
      <c r="B65" s="196"/>
      <c r="C65" s="2" t="s">
        <v>35</v>
      </c>
      <c r="D65" s="28" t="s">
        <v>256</v>
      </c>
      <c r="E65" s="198"/>
      <c r="F65" s="48">
        <f>Hotel!F65</f>
        <v>0</v>
      </c>
      <c r="G65" s="198"/>
      <c r="H65" s="48">
        <f>'1. Prüfung (Hotel)'!H65</f>
        <v>20</v>
      </c>
      <c r="I65" s="198"/>
      <c r="J65" s="13">
        <v>20</v>
      </c>
      <c r="K65" s="12">
        <v>20</v>
      </c>
      <c r="L65" s="196"/>
      <c r="M65" s="196"/>
      <c r="N65" s="50">
        <f>'1. Prüfung (Hotel)'!L65</f>
        <v>0</v>
      </c>
      <c r="O65" s="61"/>
      <c r="P65" s="11"/>
      <c r="S65" s="196"/>
      <c r="T65" s="12">
        <f t="shared" ref="T65:T67" si="2">IF(OR(J65="x",J65="X"),0,IF(J65&gt;K65,K65,J65))</f>
        <v>20</v>
      </c>
      <c r="U65" s="196"/>
      <c r="V65" s="196"/>
    </row>
    <row r="66" spans="2:22" ht="293.25" customHeight="1" x14ac:dyDescent="0.25">
      <c r="B66" s="196"/>
      <c r="C66" s="2"/>
      <c r="D66" s="28" t="s">
        <v>257</v>
      </c>
      <c r="E66" s="198"/>
      <c r="F66" s="48">
        <f>Hotel!F66</f>
        <v>0</v>
      </c>
      <c r="G66" s="198"/>
      <c r="H66" s="48">
        <f>'1. Prüfung (Hotel)'!H66</f>
        <v>20</v>
      </c>
      <c r="I66" s="198"/>
      <c r="J66" s="13">
        <v>20</v>
      </c>
      <c r="K66" s="12">
        <v>20</v>
      </c>
      <c r="L66" s="196"/>
      <c r="M66" s="196"/>
      <c r="N66" s="50">
        <f>'1. Prüfung (Hotel)'!L66</f>
        <v>0</v>
      </c>
      <c r="O66" s="61"/>
      <c r="P66" s="11"/>
      <c r="S66" s="196"/>
      <c r="T66" s="12">
        <f t="shared" si="2"/>
        <v>20</v>
      </c>
      <c r="U66" s="196"/>
      <c r="V66" s="196"/>
    </row>
    <row r="67" spans="2:22" ht="151.5" customHeight="1" x14ac:dyDescent="0.25">
      <c r="B67" s="196"/>
      <c r="C67" s="2" t="s">
        <v>98</v>
      </c>
      <c r="D67" s="28" t="s">
        <v>258</v>
      </c>
      <c r="E67" s="198"/>
      <c r="F67" s="48">
        <f>Hotel!F67</f>
        <v>0</v>
      </c>
      <c r="G67" s="198"/>
      <c r="H67" s="48">
        <f>'1. Prüfung (Hotel)'!H67</f>
        <v>40</v>
      </c>
      <c r="I67" s="198"/>
      <c r="J67" s="13">
        <v>40</v>
      </c>
      <c r="K67" s="12">
        <v>40</v>
      </c>
      <c r="L67" s="196"/>
      <c r="M67" s="196"/>
      <c r="N67" s="50">
        <f>'1. Prüfung (Hotel)'!L67</f>
        <v>0</v>
      </c>
      <c r="O67" s="61"/>
      <c r="P67" s="11"/>
      <c r="S67" s="196"/>
      <c r="T67" s="12">
        <f t="shared" si="2"/>
        <v>40</v>
      </c>
      <c r="U67" s="196"/>
      <c r="V67" s="196"/>
    </row>
    <row r="68" spans="2:22" ht="151.5" customHeight="1" x14ac:dyDescent="0.25">
      <c r="B68" s="197"/>
      <c r="C68" s="2" t="s">
        <v>100</v>
      </c>
      <c r="D68" s="28" t="s">
        <v>259</v>
      </c>
      <c r="E68" s="180"/>
      <c r="F68" s="48">
        <f>Hotel!F68</f>
        <v>0</v>
      </c>
      <c r="G68" s="180"/>
      <c r="H68" s="48">
        <f>'1. Prüfung (Hotel)'!H68</f>
        <v>10</v>
      </c>
      <c r="I68" s="180"/>
      <c r="J68" s="13">
        <v>10</v>
      </c>
      <c r="K68" s="12">
        <v>10</v>
      </c>
      <c r="L68" s="197"/>
      <c r="M68" s="197"/>
      <c r="N68" s="50">
        <f>'1. Prüfung (Hotel)'!L68</f>
        <v>0</v>
      </c>
      <c r="O68" s="62"/>
      <c r="P68" s="11"/>
      <c r="S68" s="197"/>
      <c r="T68" s="12">
        <f t="shared" si="1"/>
        <v>10</v>
      </c>
      <c r="U68" s="197"/>
      <c r="V68" s="197"/>
    </row>
    <row r="69" spans="2:22" ht="26.1" customHeight="1" x14ac:dyDescent="0.25">
      <c r="B69" s="29" t="s">
        <v>102</v>
      </c>
      <c r="C69" s="181" t="s">
        <v>103</v>
      </c>
      <c r="D69" s="181"/>
      <c r="E69" s="47">
        <f>Hotel!E69</f>
        <v>0</v>
      </c>
      <c r="F69" s="23"/>
      <c r="G69" s="47">
        <f>'1. Prüfung (Hotel)'!G69</f>
        <v>100</v>
      </c>
      <c r="H69" s="23"/>
      <c r="I69" s="49">
        <f>U69</f>
        <v>100</v>
      </c>
      <c r="J69" s="23"/>
      <c r="K69" s="12">
        <f>SUM(IF(OR(J71="x",J71="X"),0,K71),IF(OR(J72="x",J72="X"),0,K72),IF(OR(J73="x",J73="X"),0,K73),IF(OR(J74="x",J74="X"),0,K74),IF(OR(J75="x",J75="X"),0,K75),K76,K77)</f>
        <v>100</v>
      </c>
      <c r="L69" s="12">
        <v>4</v>
      </c>
      <c r="M69" s="21">
        <f>U69/K69</f>
        <v>1</v>
      </c>
      <c r="N69" s="50">
        <f>'1. Prüfung (Hotel)'!L69</f>
        <v>0</v>
      </c>
      <c r="O69" s="50"/>
      <c r="P69" s="11"/>
      <c r="S69" s="12" t="str">
        <f t="shared" si="0"/>
        <v>SOC1.4</v>
      </c>
      <c r="T69" s="23"/>
      <c r="U69" s="12">
        <f>IF(J70="Nein",T71+T72+T73+T76+T77,SUM(T71:T77))</f>
        <v>100</v>
      </c>
      <c r="V69" s="23"/>
    </row>
    <row r="70" spans="2:22" ht="79.2" x14ac:dyDescent="0.25">
      <c r="B70" s="173"/>
      <c r="C70" s="2" t="s">
        <v>240</v>
      </c>
      <c r="D70" s="28" t="s">
        <v>253</v>
      </c>
      <c r="E70" s="193"/>
      <c r="F70" s="48">
        <f>Hotel!F70</f>
        <v>0</v>
      </c>
      <c r="G70" s="193"/>
      <c r="H70" s="48" t="str">
        <f>'1. Prüfung (Hotel)'!H70</f>
        <v>Ja</v>
      </c>
      <c r="I70" s="193"/>
      <c r="J70" s="13" t="s">
        <v>178</v>
      </c>
      <c r="K70" s="12">
        <v>0</v>
      </c>
      <c r="L70" s="174"/>
      <c r="M70" s="174"/>
      <c r="N70" s="50">
        <f>'1. Prüfung (Hotel)'!L70</f>
        <v>0</v>
      </c>
      <c r="O70" s="51"/>
      <c r="P70" s="11"/>
      <c r="S70" s="174" t="str">
        <f t="shared" si="0"/>
        <v/>
      </c>
      <c r="T70" s="12">
        <f>K70</f>
        <v>0</v>
      </c>
      <c r="U70" s="174"/>
      <c r="V70" s="174"/>
    </row>
    <row r="71" spans="2:22" ht="105.6" x14ac:dyDescent="0.25">
      <c r="B71" s="173"/>
      <c r="C71" s="2" t="s">
        <v>13</v>
      </c>
      <c r="D71" s="28" t="s">
        <v>260</v>
      </c>
      <c r="E71" s="193"/>
      <c r="F71" s="48">
        <f>Hotel!F71</f>
        <v>0</v>
      </c>
      <c r="G71" s="193"/>
      <c r="H71" s="48">
        <f>'1. Prüfung (Hotel)'!H71</f>
        <v>10</v>
      </c>
      <c r="I71" s="193"/>
      <c r="J71" s="13">
        <v>10</v>
      </c>
      <c r="K71" s="12">
        <v>10</v>
      </c>
      <c r="L71" s="174"/>
      <c r="M71" s="174"/>
      <c r="N71" s="50">
        <f>'1. Prüfung (Hotel)'!L71</f>
        <v>0</v>
      </c>
      <c r="O71" s="51"/>
      <c r="P71" s="11"/>
      <c r="S71" s="174"/>
      <c r="T71" s="12">
        <f>IF(OR(J71="x",J71="X"),0,IF(J71&gt;K71,K71,J71))</f>
        <v>10</v>
      </c>
      <c r="U71" s="174"/>
      <c r="V71" s="174"/>
    </row>
    <row r="72" spans="2:22" ht="79.2" x14ac:dyDescent="0.25">
      <c r="B72" s="173"/>
      <c r="C72" s="2" t="s">
        <v>14</v>
      </c>
      <c r="D72" s="28" t="s">
        <v>242</v>
      </c>
      <c r="E72" s="193"/>
      <c r="F72" s="48">
        <f>Hotel!F72</f>
        <v>0</v>
      </c>
      <c r="G72" s="193"/>
      <c r="H72" s="48">
        <f>'1. Prüfung (Hotel)'!H72</f>
        <v>5</v>
      </c>
      <c r="I72" s="193"/>
      <c r="J72" s="13">
        <v>5</v>
      </c>
      <c r="K72" s="12">
        <v>5</v>
      </c>
      <c r="L72" s="174"/>
      <c r="M72" s="174"/>
      <c r="N72" s="50">
        <f>'1. Prüfung (Hotel)'!L72</f>
        <v>0</v>
      </c>
      <c r="O72" s="51"/>
      <c r="P72" s="11"/>
      <c r="S72" s="174"/>
      <c r="T72" s="12">
        <f t="shared" ref="T72:T75" si="3">IF(OR(J72="x",J72="X"),0,IF(J72&gt;K72,K72,J72))</f>
        <v>5</v>
      </c>
      <c r="U72" s="174"/>
      <c r="V72" s="174"/>
    </row>
    <row r="73" spans="2:22" ht="79.2" x14ac:dyDescent="0.25">
      <c r="B73" s="173"/>
      <c r="C73" s="2" t="s">
        <v>41</v>
      </c>
      <c r="D73" s="28" t="s">
        <v>261</v>
      </c>
      <c r="E73" s="193"/>
      <c r="F73" s="48">
        <f>Hotel!F73</f>
        <v>0</v>
      </c>
      <c r="G73" s="193"/>
      <c r="H73" s="48">
        <f>'1. Prüfung (Hotel)'!H73</f>
        <v>10</v>
      </c>
      <c r="I73" s="193"/>
      <c r="J73" s="13">
        <v>10</v>
      </c>
      <c r="K73" s="12">
        <v>10</v>
      </c>
      <c r="L73" s="174"/>
      <c r="M73" s="174"/>
      <c r="N73" s="50">
        <f>'1. Prüfung (Hotel)'!L73</f>
        <v>0</v>
      </c>
      <c r="O73" s="51"/>
      <c r="P73" s="11"/>
      <c r="S73" s="174"/>
      <c r="T73" s="12">
        <f t="shared" si="3"/>
        <v>10</v>
      </c>
      <c r="U73" s="174"/>
      <c r="V73" s="174"/>
    </row>
    <row r="74" spans="2:22" ht="132" x14ac:dyDescent="0.25">
      <c r="B74" s="173"/>
      <c r="C74" s="2" t="s">
        <v>15</v>
      </c>
      <c r="D74" s="28" t="s">
        <v>262</v>
      </c>
      <c r="E74" s="193"/>
      <c r="F74" s="48">
        <f>Hotel!F74</f>
        <v>0</v>
      </c>
      <c r="G74" s="193"/>
      <c r="H74" s="48">
        <f>'1. Prüfung (Hotel)'!H74</f>
        <v>5</v>
      </c>
      <c r="I74" s="193"/>
      <c r="J74" s="13">
        <v>5</v>
      </c>
      <c r="K74" s="12">
        <v>5</v>
      </c>
      <c r="L74" s="174"/>
      <c r="M74" s="174"/>
      <c r="N74" s="50">
        <f>'1. Prüfung (Hotel)'!L74</f>
        <v>0</v>
      </c>
      <c r="O74" s="51"/>
      <c r="P74" s="11"/>
      <c r="S74" s="174" t="str">
        <f t="shared" si="0"/>
        <v/>
      </c>
      <c r="T74" s="12">
        <f t="shared" si="3"/>
        <v>5</v>
      </c>
      <c r="U74" s="174"/>
      <c r="V74" s="174"/>
    </row>
    <row r="75" spans="2:22" ht="79.2" x14ac:dyDescent="0.25">
      <c r="B75" s="173"/>
      <c r="C75" s="2" t="s">
        <v>17</v>
      </c>
      <c r="D75" s="28" t="s">
        <v>263</v>
      </c>
      <c r="E75" s="193"/>
      <c r="F75" s="48">
        <f>Hotel!F75</f>
        <v>0</v>
      </c>
      <c r="G75" s="193"/>
      <c r="H75" s="48">
        <f>'1. Prüfung (Hotel)'!H75</f>
        <v>5</v>
      </c>
      <c r="I75" s="193"/>
      <c r="J75" s="13">
        <v>5</v>
      </c>
      <c r="K75" s="12">
        <v>5</v>
      </c>
      <c r="L75" s="174"/>
      <c r="M75" s="174"/>
      <c r="N75" s="50">
        <f>'1. Prüfung (Hotel)'!L75</f>
        <v>0</v>
      </c>
      <c r="O75" s="51"/>
      <c r="P75" s="11"/>
      <c r="S75" s="174"/>
      <c r="T75" s="12">
        <f t="shared" si="3"/>
        <v>5</v>
      </c>
      <c r="U75" s="174"/>
      <c r="V75" s="174"/>
    </row>
    <row r="76" spans="2:22" ht="118.8" x14ac:dyDescent="0.25">
      <c r="B76" s="173"/>
      <c r="C76" s="2" t="s">
        <v>35</v>
      </c>
      <c r="D76" s="28" t="s">
        <v>264</v>
      </c>
      <c r="E76" s="193"/>
      <c r="F76" s="48">
        <f>Hotel!F76</f>
        <v>0</v>
      </c>
      <c r="G76" s="193"/>
      <c r="H76" s="48">
        <f>'1. Prüfung (Hotel)'!H76</f>
        <v>35</v>
      </c>
      <c r="I76" s="193"/>
      <c r="J76" s="13">
        <v>35</v>
      </c>
      <c r="K76" s="12">
        <v>35</v>
      </c>
      <c r="L76" s="174"/>
      <c r="M76" s="174"/>
      <c r="N76" s="50">
        <f>'1. Prüfung (Hotel)'!L76</f>
        <v>0</v>
      </c>
      <c r="O76" s="51"/>
      <c r="P76" s="11"/>
      <c r="S76" s="174" t="str">
        <f t="shared" si="0"/>
        <v/>
      </c>
      <c r="T76" s="12">
        <f t="shared" si="1"/>
        <v>35</v>
      </c>
      <c r="U76" s="174"/>
      <c r="V76" s="174"/>
    </row>
    <row r="77" spans="2:22" ht="158.4" x14ac:dyDescent="0.25">
      <c r="B77" s="173"/>
      <c r="C77" s="2" t="s">
        <v>36</v>
      </c>
      <c r="D77" s="28" t="s">
        <v>106</v>
      </c>
      <c r="E77" s="193"/>
      <c r="F77" s="48">
        <f>Hotel!F77</f>
        <v>0</v>
      </c>
      <c r="G77" s="193"/>
      <c r="H77" s="48">
        <f>'1. Prüfung (Hotel)'!H77</f>
        <v>30</v>
      </c>
      <c r="I77" s="193"/>
      <c r="J77" s="13">
        <v>30</v>
      </c>
      <c r="K77" s="12">
        <v>30</v>
      </c>
      <c r="L77" s="174"/>
      <c r="M77" s="174"/>
      <c r="N77" s="50">
        <f>'1. Prüfung (Hotel)'!L77</f>
        <v>0</v>
      </c>
      <c r="O77" s="51"/>
      <c r="P77" s="11"/>
      <c r="S77" s="174" t="str">
        <f t="shared" si="0"/>
        <v/>
      </c>
      <c r="T77" s="12">
        <f t="shared" si="1"/>
        <v>30</v>
      </c>
      <c r="U77" s="174"/>
      <c r="V77" s="174"/>
    </row>
    <row r="78" spans="2:22" ht="26.1" customHeight="1" x14ac:dyDescent="0.25">
      <c r="B78" s="29" t="s">
        <v>107</v>
      </c>
      <c r="C78" s="181" t="s">
        <v>108</v>
      </c>
      <c r="D78" s="181"/>
      <c r="E78" s="47">
        <f>Hotel!E78</f>
        <v>0</v>
      </c>
      <c r="F78" s="23"/>
      <c r="G78" s="47">
        <f>'1. Prüfung (Hotel)'!G78</f>
        <v>100</v>
      </c>
      <c r="H78" s="23"/>
      <c r="I78" s="49">
        <f>U78</f>
        <v>100</v>
      </c>
      <c r="J78" s="23"/>
      <c r="K78" s="12">
        <f>IF(OR(J85="x",J85="X",J86="x",J86="X"),90,100)</f>
        <v>100</v>
      </c>
      <c r="L78" s="12">
        <v>4</v>
      </c>
      <c r="M78" s="21">
        <f>U78/K78</f>
        <v>1</v>
      </c>
      <c r="N78" s="50">
        <f>'1. Prüfung (Hotel)'!L78</f>
        <v>0</v>
      </c>
      <c r="O78" s="50"/>
      <c r="P78" s="11"/>
      <c r="S78" s="12" t="str">
        <f t="shared" si="0"/>
        <v>SOC1.6</v>
      </c>
      <c r="T78" s="23"/>
      <c r="U78" s="12">
        <f>IF(SUM(T79:T84,IF(OR(J85="x",J85="X",J86="x",J86="X"),0,T85+T86))&gt;100,100,SUM(T79:T84,IF(OR(J85="x",J85="X",J86="x",J86="X"),0,T85+T86)))</f>
        <v>100</v>
      </c>
      <c r="V78" s="23"/>
    </row>
    <row r="79" spans="2:22" ht="303.60000000000002" x14ac:dyDescent="0.25">
      <c r="B79" s="173"/>
      <c r="C79" s="3" t="s">
        <v>267</v>
      </c>
      <c r="D79" s="28" t="s">
        <v>266</v>
      </c>
      <c r="E79" s="193"/>
      <c r="F79" s="48">
        <f>Hotel!F79</f>
        <v>0</v>
      </c>
      <c r="G79" s="193"/>
      <c r="H79" s="48">
        <f>'1. Prüfung (Hotel)'!H79</f>
        <v>20</v>
      </c>
      <c r="I79" s="193"/>
      <c r="J79" s="13">
        <v>20</v>
      </c>
      <c r="K79" s="12">
        <v>20</v>
      </c>
      <c r="L79" s="174"/>
      <c r="M79" s="174"/>
      <c r="N79" s="50">
        <f>'1. Prüfung (Hotel)'!L79</f>
        <v>0</v>
      </c>
      <c r="O79" s="51"/>
      <c r="P79" s="11"/>
      <c r="S79" s="174" t="str">
        <f t="shared" si="0"/>
        <v/>
      </c>
      <c r="T79" s="12">
        <f t="shared" ref="T79:T133" si="4">IF(J79&gt;K79,K79,J79)</f>
        <v>20</v>
      </c>
      <c r="U79" s="174"/>
      <c r="V79" s="174"/>
    </row>
    <row r="80" spans="2:22" ht="184.8" x14ac:dyDescent="0.25">
      <c r="B80" s="173"/>
      <c r="C80" s="3" t="s">
        <v>125</v>
      </c>
      <c r="D80" s="28" t="s">
        <v>268</v>
      </c>
      <c r="E80" s="193"/>
      <c r="F80" s="48">
        <f>Hotel!F80</f>
        <v>0</v>
      </c>
      <c r="G80" s="193"/>
      <c r="H80" s="48">
        <f>'1. Prüfung (Hotel)'!H80</f>
        <v>20</v>
      </c>
      <c r="I80" s="193"/>
      <c r="J80" s="13">
        <v>20</v>
      </c>
      <c r="K80" s="12">
        <v>10</v>
      </c>
      <c r="L80" s="174"/>
      <c r="M80" s="174"/>
      <c r="N80" s="50">
        <f>'1. Prüfung (Hotel)'!L80</f>
        <v>0</v>
      </c>
      <c r="O80" s="51"/>
      <c r="P80" s="11"/>
      <c r="S80" s="174" t="str">
        <f t="shared" si="0"/>
        <v/>
      </c>
      <c r="T80" s="12">
        <f t="shared" si="4"/>
        <v>10</v>
      </c>
      <c r="U80" s="174"/>
      <c r="V80" s="174"/>
    </row>
    <row r="81" spans="2:22" ht="277.2" x14ac:dyDescent="0.25">
      <c r="B81" s="173"/>
      <c r="C81" s="7" t="s">
        <v>120</v>
      </c>
      <c r="D81" s="28" t="s">
        <v>269</v>
      </c>
      <c r="E81" s="193"/>
      <c r="F81" s="48">
        <f>Hotel!F81</f>
        <v>0</v>
      </c>
      <c r="G81" s="193"/>
      <c r="H81" s="48">
        <f>'1. Prüfung (Hotel)'!H81</f>
        <v>20</v>
      </c>
      <c r="I81" s="193"/>
      <c r="J81" s="13">
        <v>20</v>
      </c>
      <c r="K81" s="12">
        <v>20</v>
      </c>
      <c r="L81" s="174"/>
      <c r="M81" s="174"/>
      <c r="N81" s="50">
        <f>'1. Prüfung (Hotel)'!L81</f>
        <v>0</v>
      </c>
      <c r="O81" s="51"/>
      <c r="P81" s="11"/>
      <c r="S81" s="174" t="str">
        <f t="shared" si="0"/>
        <v/>
      </c>
      <c r="T81" s="12">
        <f t="shared" si="4"/>
        <v>20</v>
      </c>
      <c r="U81" s="174"/>
      <c r="V81" s="174"/>
    </row>
    <row r="82" spans="2:22" ht="277.2" x14ac:dyDescent="0.25">
      <c r="B82" s="173"/>
      <c r="C82" s="8" t="s">
        <v>109</v>
      </c>
      <c r="D82" s="28" t="s">
        <v>110</v>
      </c>
      <c r="E82" s="193"/>
      <c r="F82" s="48">
        <f>Hotel!F82</f>
        <v>0</v>
      </c>
      <c r="G82" s="193"/>
      <c r="H82" s="48">
        <f>'1. Prüfung (Hotel)'!H82</f>
        <v>20</v>
      </c>
      <c r="I82" s="193"/>
      <c r="J82" s="13">
        <v>20</v>
      </c>
      <c r="K82" s="12">
        <v>20</v>
      </c>
      <c r="L82" s="174"/>
      <c r="M82" s="174"/>
      <c r="N82" s="50">
        <f>'1. Prüfung (Hotel)'!L82</f>
        <v>0</v>
      </c>
      <c r="O82" s="51"/>
      <c r="P82" s="11"/>
      <c r="S82" s="174" t="str">
        <f t="shared" si="0"/>
        <v/>
      </c>
      <c r="T82" s="12">
        <f t="shared" si="4"/>
        <v>20</v>
      </c>
      <c r="U82" s="174"/>
      <c r="V82" s="174"/>
    </row>
    <row r="83" spans="2:22" ht="92.4" x14ac:dyDescent="0.25">
      <c r="B83" s="173"/>
      <c r="C83" s="8" t="s">
        <v>111</v>
      </c>
      <c r="D83" s="28" t="s">
        <v>247</v>
      </c>
      <c r="E83" s="193"/>
      <c r="F83" s="48">
        <f>Hotel!F83</f>
        <v>0</v>
      </c>
      <c r="G83" s="193"/>
      <c r="H83" s="48">
        <f>'1. Prüfung (Hotel)'!H83</f>
        <v>10</v>
      </c>
      <c r="I83" s="193"/>
      <c r="J83" s="13">
        <v>10</v>
      </c>
      <c r="K83" s="12">
        <v>10</v>
      </c>
      <c r="L83" s="174"/>
      <c r="M83" s="174"/>
      <c r="N83" s="50">
        <f>'1. Prüfung (Hotel)'!L83</f>
        <v>0</v>
      </c>
      <c r="O83" s="51"/>
      <c r="P83" s="11"/>
      <c r="S83" s="174" t="str">
        <f t="shared" si="0"/>
        <v/>
      </c>
      <c r="T83" s="12">
        <f t="shared" si="4"/>
        <v>10</v>
      </c>
      <c r="U83" s="174"/>
      <c r="V83" s="174"/>
    </row>
    <row r="84" spans="2:22" ht="303.60000000000002" x14ac:dyDescent="0.25">
      <c r="B84" s="173"/>
      <c r="C84" s="7" t="s">
        <v>271</v>
      </c>
      <c r="D84" s="28" t="s">
        <v>270</v>
      </c>
      <c r="E84" s="193"/>
      <c r="F84" s="48">
        <f>Hotel!F84</f>
        <v>0</v>
      </c>
      <c r="G84" s="193"/>
      <c r="H84" s="48">
        <f>'1. Prüfung (Hotel)'!H84</f>
        <v>10</v>
      </c>
      <c r="I84" s="193"/>
      <c r="J84" s="13">
        <v>10</v>
      </c>
      <c r="K84" s="12">
        <v>10</v>
      </c>
      <c r="L84" s="174"/>
      <c r="M84" s="174"/>
      <c r="N84" s="50">
        <f>'1. Prüfung (Hotel)'!L84</f>
        <v>0</v>
      </c>
      <c r="O84" s="51"/>
      <c r="P84" s="11"/>
      <c r="S84" s="174"/>
      <c r="T84" s="12">
        <f t="shared" si="4"/>
        <v>10</v>
      </c>
      <c r="U84" s="174"/>
      <c r="V84" s="174"/>
    </row>
    <row r="85" spans="2:22" ht="132" x14ac:dyDescent="0.25">
      <c r="B85" s="173"/>
      <c r="C85" s="8" t="s">
        <v>15</v>
      </c>
      <c r="D85" s="28" t="s">
        <v>113</v>
      </c>
      <c r="E85" s="193"/>
      <c r="F85" s="48">
        <f>Hotel!F85</f>
        <v>0</v>
      </c>
      <c r="G85" s="193"/>
      <c r="H85" s="48">
        <f>'1. Prüfung (Hotel)'!H85</f>
        <v>8</v>
      </c>
      <c r="I85" s="193"/>
      <c r="J85" s="13">
        <v>8</v>
      </c>
      <c r="K85" s="12">
        <v>8</v>
      </c>
      <c r="L85" s="174"/>
      <c r="M85" s="174"/>
      <c r="N85" s="50">
        <f>'1. Prüfung (Hotel)'!L85</f>
        <v>0</v>
      </c>
      <c r="O85" s="51"/>
      <c r="P85" s="11"/>
      <c r="S85" s="174" t="str">
        <f t="shared" ref="S85:S133" si="5">IF(B85&lt;&gt;"",B85,"")</f>
        <v/>
      </c>
      <c r="T85" s="12">
        <f>IF(OR(J85="x",J85="X"),0,IF(J85&gt;K85,K85,J85))</f>
        <v>8</v>
      </c>
      <c r="U85" s="174"/>
      <c r="V85" s="174"/>
    </row>
    <row r="86" spans="2:22" ht="211.2" x14ac:dyDescent="0.25">
      <c r="B86" s="173"/>
      <c r="C86" s="7" t="s">
        <v>130</v>
      </c>
      <c r="D86" s="28" t="s">
        <v>129</v>
      </c>
      <c r="E86" s="193"/>
      <c r="F86" s="48">
        <f>Hotel!F86</f>
        <v>0</v>
      </c>
      <c r="G86" s="193"/>
      <c r="H86" s="48">
        <f>'1. Prüfung (Hotel)'!H86</f>
        <v>12</v>
      </c>
      <c r="I86" s="193"/>
      <c r="J86" s="13">
        <v>12</v>
      </c>
      <c r="K86" s="12">
        <v>12</v>
      </c>
      <c r="L86" s="174"/>
      <c r="M86" s="174"/>
      <c r="N86" s="50">
        <f>'1. Prüfung (Hotel)'!L86</f>
        <v>0</v>
      </c>
      <c r="O86" s="51"/>
      <c r="P86" s="11"/>
      <c r="S86" s="174" t="str">
        <f t="shared" si="5"/>
        <v/>
      </c>
      <c r="T86" s="12">
        <f>IF(OR(J86="x",J86="X"),0,IF(J86&gt;K86,K86,J86))</f>
        <v>12</v>
      </c>
      <c r="U86" s="174"/>
      <c r="V86" s="174"/>
    </row>
    <row r="87" spans="2:22" ht="26.1" customHeight="1" x14ac:dyDescent="0.25">
      <c r="B87" s="29" t="s">
        <v>114</v>
      </c>
      <c r="C87" s="182" t="s">
        <v>115</v>
      </c>
      <c r="D87" s="163"/>
      <c r="E87" s="47">
        <f>Hotel!E87</f>
        <v>0</v>
      </c>
      <c r="F87" s="23"/>
      <c r="G87" s="47">
        <f>'1. Prüfung (Hotel)'!G87</f>
        <v>100</v>
      </c>
      <c r="H87" s="23"/>
      <c r="I87" s="49">
        <f>U87</f>
        <v>100</v>
      </c>
      <c r="J87" s="23"/>
      <c r="K87" s="12">
        <v>100</v>
      </c>
      <c r="L87" s="12">
        <v>2</v>
      </c>
      <c r="M87" s="21">
        <f>U87/K87</f>
        <v>1</v>
      </c>
      <c r="N87" s="50">
        <f>'1. Prüfung (Hotel)'!L87</f>
        <v>0</v>
      </c>
      <c r="O87" s="50"/>
      <c r="P87" s="11"/>
      <c r="S87" s="12" t="str">
        <f>B87</f>
        <v>SOC1.8</v>
      </c>
      <c r="T87" s="23"/>
      <c r="U87" s="12">
        <f>SUM(T88:T91)</f>
        <v>100</v>
      </c>
      <c r="V87" s="23"/>
    </row>
    <row r="88" spans="2:22" ht="105.6" x14ac:dyDescent="0.25">
      <c r="B88" s="195"/>
      <c r="C88" s="7" t="s">
        <v>13</v>
      </c>
      <c r="D88" s="28" t="s">
        <v>273</v>
      </c>
      <c r="E88" s="179"/>
      <c r="F88" s="48">
        <f>Hotel!F88</f>
        <v>0</v>
      </c>
      <c r="G88" s="179"/>
      <c r="H88" s="48">
        <f>'1. Prüfung (Hotel)'!H88</f>
        <v>10</v>
      </c>
      <c r="I88" s="179"/>
      <c r="J88" s="13">
        <v>10</v>
      </c>
      <c r="K88" s="12">
        <v>10</v>
      </c>
      <c r="L88" s="195"/>
      <c r="M88" s="195"/>
      <c r="N88" s="50">
        <f>'1. Prüfung (Hotel)'!L88</f>
        <v>0</v>
      </c>
      <c r="O88" s="60"/>
      <c r="P88" s="11"/>
      <c r="S88" s="195"/>
      <c r="T88" s="12">
        <f>IF(J88&gt;K88,K88,J88)</f>
        <v>10</v>
      </c>
      <c r="U88" s="195"/>
      <c r="V88" s="195"/>
    </row>
    <row r="89" spans="2:22" ht="158.4" x14ac:dyDescent="0.25">
      <c r="B89" s="196"/>
      <c r="C89" s="7" t="s">
        <v>275</v>
      </c>
      <c r="D89" s="28" t="s">
        <v>274</v>
      </c>
      <c r="E89" s="198"/>
      <c r="F89" s="48">
        <f>Hotel!F89</f>
        <v>0</v>
      </c>
      <c r="G89" s="198"/>
      <c r="H89" s="48">
        <f>'1. Prüfung (Hotel)'!H89</f>
        <v>30</v>
      </c>
      <c r="I89" s="198"/>
      <c r="J89" s="13">
        <v>30</v>
      </c>
      <c r="K89" s="12">
        <v>30</v>
      </c>
      <c r="L89" s="196"/>
      <c r="M89" s="196"/>
      <c r="N89" s="50">
        <f>'1. Prüfung (Hotel)'!L89</f>
        <v>0</v>
      </c>
      <c r="O89" s="61"/>
      <c r="P89" s="11"/>
      <c r="S89" s="196"/>
      <c r="T89" s="12">
        <f t="shared" ref="T89:T91" si="6">IF(J89&gt;K89,K89,J89)</f>
        <v>30</v>
      </c>
      <c r="U89" s="196"/>
      <c r="V89" s="196"/>
    </row>
    <row r="90" spans="2:22" ht="356.4" x14ac:dyDescent="0.25">
      <c r="B90" s="196"/>
      <c r="C90" s="7" t="s">
        <v>277</v>
      </c>
      <c r="D90" s="28" t="s">
        <v>276</v>
      </c>
      <c r="E90" s="198"/>
      <c r="F90" s="48">
        <f>Hotel!F90</f>
        <v>0</v>
      </c>
      <c r="G90" s="198"/>
      <c r="H90" s="48">
        <f>'1. Prüfung (Hotel)'!H90</f>
        <v>40</v>
      </c>
      <c r="I90" s="198"/>
      <c r="J90" s="13">
        <v>40</v>
      </c>
      <c r="K90" s="12">
        <v>40</v>
      </c>
      <c r="L90" s="196"/>
      <c r="M90" s="196"/>
      <c r="N90" s="50">
        <f>'1. Prüfung (Hotel)'!L90</f>
        <v>0</v>
      </c>
      <c r="O90" s="61"/>
      <c r="P90" s="11"/>
      <c r="S90" s="196"/>
      <c r="T90" s="12">
        <f t="shared" si="6"/>
        <v>40</v>
      </c>
      <c r="U90" s="196"/>
      <c r="V90" s="196"/>
    </row>
    <row r="91" spans="2:22" ht="171.6" x14ac:dyDescent="0.25">
      <c r="B91" s="197"/>
      <c r="C91" s="7" t="s">
        <v>96</v>
      </c>
      <c r="D91" s="28" t="s">
        <v>278</v>
      </c>
      <c r="E91" s="180"/>
      <c r="F91" s="48">
        <f>Hotel!F91</f>
        <v>0</v>
      </c>
      <c r="G91" s="180"/>
      <c r="H91" s="48">
        <f>'1. Prüfung (Hotel)'!H91</f>
        <v>20</v>
      </c>
      <c r="I91" s="180"/>
      <c r="J91" s="13">
        <v>20</v>
      </c>
      <c r="K91" s="12">
        <v>20</v>
      </c>
      <c r="L91" s="197"/>
      <c r="M91" s="197"/>
      <c r="N91" s="50">
        <f>'1. Prüfung (Hotel)'!L91</f>
        <v>0</v>
      </c>
      <c r="O91" s="62"/>
      <c r="P91" s="11"/>
      <c r="S91" s="197"/>
      <c r="T91" s="12">
        <f t="shared" si="6"/>
        <v>20</v>
      </c>
      <c r="U91" s="197"/>
      <c r="V91" s="197"/>
    </row>
    <row r="92" spans="2:22" ht="26.1" customHeight="1" x14ac:dyDescent="0.25">
      <c r="B92" s="29" t="s">
        <v>61</v>
      </c>
      <c r="C92" s="182" t="s">
        <v>248</v>
      </c>
      <c r="D92" s="163"/>
      <c r="E92" s="47">
        <f>Hotel!E92</f>
        <v>0</v>
      </c>
      <c r="F92" s="48">
        <f>Hotel!F92</f>
        <v>0</v>
      </c>
      <c r="G92" s="47">
        <f>'1. Prüfung (Hotel)'!G92</f>
        <v>100</v>
      </c>
      <c r="H92" s="48">
        <f>'1. Prüfung (Hotel)'!H92</f>
        <v>100</v>
      </c>
      <c r="I92" s="49">
        <f>U92</f>
        <v>100</v>
      </c>
      <c r="J92" s="13">
        <v>100</v>
      </c>
      <c r="K92" s="12">
        <v>100</v>
      </c>
      <c r="L92" s="12">
        <v>6</v>
      </c>
      <c r="M92" s="21">
        <f>U92/K92</f>
        <v>1</v>
      </c>
      <c r="N92" s="50">
        <f>'1. Prüfung (Hotel)'!L92</f>
        <v>0</v>
      </c>
      <c r="O92" s="50"/>
      <c r="P92" s="11"/>
      <c r="S92" s="12" t="str">
        <f t="shared" si="5"/>
        <v>SOC2.1</v>
      </c>
      <c r="T92" s="12">
        <f t="shared" si="4"/>
        <v>100</v>
      </c>
      <c r="U92" s="12">
        <f>T92</f>
        <v>100</v>
      </c>
      <c r="V92" s="23"/>
    </row>
    <row r="93" spans="2:22" ht="26.1" customHeight="1" x14ac:dyDescent="0.25">
      <c r="B93" s="29" t="s">
        <v>279</v>
      </c>
      <c r="C93" s="182" t="s">
        <v>280</v>
      </c>
      <c r="D93" s="163"/>
      <c r="E93" s="47">
        <f>Hotel!E93</f>
        <v>0</v>
      </c>
      <c r="F93" s="23"/>
      <c r="G93" s="47">
        <f>'1. Prüfung (Hotel)'!G93</f>
        <v>100</v>
      </c>
      <c r="H93" s="23"/>
      <c r="I93" s="49">
        <f>U93</f>
        <v>100</v>
      </c>
      <c r="J93" s="23"/>
      <c r="K93" s="12">
        <f>IF(AND(OR(J97="x",J97="X"),J94=0),80,100)</f>
        <v>100</v>
      </c>
      <c r="L93" s="12">
        <v>1</v>
      </c>
      <c r="M93" s="21">
        <f>U93/K93</f>
        <v>1</v>
      </c>
      <c r="N93" s="50">
        <f>'1. Prüfung (Hotel)'!L93</f>
        <v>0</v>
      </c>
      <c r="O93" s="50"/>
      <c r="P93" s="11"/>
      <c r="S93" s="12" t="str">
        <f t="shared" si="5"/>
        <v>TEC1.2</v>
      </c>
      <c r="T93" s="23"/>
      <c r="U93" s="12">
        <f>IF(T94&gt;0,T94,SUM(T95:T97))</f>
        <v>100</v>
      </c>
      <c r="V93" s="23"/>
    </row>
    <row r="94" spans="2:22" ht="116.25" customHeight="1" x14ac:dyDescent="0.25">
      <c r="B94" s="199"/>
      <c r="C94" s="19" t="s">
        <v>13</v>
      </c>
      <c r="D94" s="25" t="s">
        <v>281</v>
      </c>
      <c r="E94" s="202"/>
      <c r="F94" s="48">
        <f>Hotel!F94</f>
        <v>0</v>
      </c>
      <c r="G94" s="202"/>
      <c r="H94" s="48">
        <f>'1. Prüfung (Hotel)'!H94</f>
        <v>100</v>
      </c>
      <c r="I94" s="202"/>
      <c r="J94" s="13">
        <v>100</v>
      </c>
      <c r="K94" s="12">
        <v>100</v>
      </c>
      <c r="L94" s="199"/>
      <c r="M94" s="199"/>
      <c r="N94" s="50">
        <f>'1. Prüfung (Hotel)'!L94</f>
        <v>0</v>
      </c>
      <c r="O94" s="57"/>
      <c r="P94" s="11"/>
      <c r="S94" s="199"/>
      <c r="T94" s="12">
        <f>IF(J94&gt;K94,K94,J94)</f>
        <v>100</v>
      </c>
      <c r="U94" s="199"/>
      <c r="V94" s="199"/>
    </row>
    <row r="95" spans="2:22" ht="354.75" customHeight="1" x14ac:dyDescent="0.25">
      <c r="B95" s="200"/>
      <c r="C95" s="19" t="s">
        <v>15</v>
      </c>
      <c r="D95" s="25" t="s">
        <v>283</v>
      </c>
      <c r="E95" s="203"/>
      <c r="F95" s="48">
        <f>Hotel!F95</f>
        <v>0</v>
      </c>
      <c r="G95" s="203"/>
      <c r="H95" s="48">
        <f>'1. Prüfung (Hotel)'!H95</f>
        <v>40</v>
      </c>
      <c r="I95" s="203"/>
      <c r="J95" s="13">
        <v>40</v>
      </c>
      <c r="K95" s="12">
        <v>40</v>
      </c>
      <c r="L95" s="200"/>
      <c r="M95" s="200"/>
      <c r="N95" s="50">
        <f>'1. Prüfung (Hotel)'!L95</f>
        <v>0</v>
      </c>
      <c r="O95" s="58"/>
      <c r="P95" s="11"/>
      <c r="S95" s="200"/>
      <c r="T95" s="12">
        <f t="shared" ref="T95:T96" si="7">IF(J95&gt;K95,K95,J95)</f>
        <v>40</v>
      </c>
      <c r="U95" s="200"/>
      <c r="V95" s="200"/>
    </row>
    <row r="96" spans="2:22" ht="238.5" customHeight="1" x14ac:dyDescent="0.25">
      <c r="B96" s="200"/>
      <c r="C96" s="19" t="s">
        <v>17</v>
      </c>
      <c r="D96" s="25" t="s">
        <v>282</v>
      </c>
      <c r="E96" s="203"/>
      <c r="F96" s="48">
        <f>Hotel!F96</f>
        <v>0</v>
      </c>
      <c r="G96" s="203"/>
      <c r="H96" s="48">
        <f>'1. Prüfung (Hotel)'!H96</f>
        <v>20</v>
      </c>
      <c r="I96" s="203"/>
      <c r="J96" s="13">
        <v>20</v>
      </c>
      <c r="K96" s="12">
        <v>20</v>
      </c>
      <c r="L96" s="200"/>
      <c r="M96" s="200"/>
      <c r="N96" s="50">
        <f>'1. Prüfung (Hotel)'!L96</f>
        <v>0</v>
      </c>
      <c r="O96" s="58"/>
      <c r="P96" s="11"/>
      <c r="S96" s="200"/>
      <c r="T96" s="12">
        <f t="shared" si="7"/>
        <v>20</v>
      </c>
      <c r="U96" s="200"/>
      <c r="V96" s="200"/>
    </row>
    <row r="97" spans="2:22" ht="291.75" customHeight="1" x14ac:dyDescent="0.25">
      <c r="B97" s="201"/>
      <c r="C97" s="19" t="s">
        <v>22</v>
      </c>
      <c r="D97" s="25" t="s">
        <v>284</v>
      </c>
      <c r="E97" s="204"/>
      <c r="F97" s="48">
        <f>Hotel!F97</f>
        <v>0</v>
      </c>
      <c r="G97" s="204"/>
      <c r="H97" s="48">
        <f>'1. Prüfung (Hotel)'!H97</f>
        <v>0</v>
      </c>
      <c r="I97" s="204"/>
      <c r="J97" s="13"/>
      <c r="K97" s="12">
        <v>20</v>
      </c>
      <c r="L97" s="201"/>
      <c r="M97" s="201"/>
      <c r="N97" s="50">
        <f>'1. Prüfung (Hotel)'!L97</f>
        <v>0</v>
      </c>
      <c r="O97" s="59"/>
      <c r="P97" s="11"/>
      <c r="S97" s="201"/>
      <c r="T97" s="12">
        <f>IF(OR(J97="x",J97="X"),0,IF(J97&gt;K97,K97,J97))</f>
        <v>0</v>
      </c>
      <c r="U97" s="201"/>
      <c r="V97" s="201"/>
    </row>
    <row r="98" spans="2:22" ht="26.1" customHeight="1" x14ac:dyDescent="0.25">
      <c r="B98" s="29" t="s">
        <v>117</v>
      </c>
      <c r="C98" s="163" t="s">
        <v>118</v>
      </c>
      <c r="D98" s="163"/>
      <c r="E98" s="47">
        <f>Hotel!E98</f>
        <v>0</v>
      </c>
      <c r="F98" s="23"/>
      <c r="G98" s="47">
        <f>'1. Prüfung (Hotel)'!G98</f>
        <v>115</v>
      </c>
      <c r="H98" s="23"/>
      <c r="I98" s="49">
        <f>U98+V98</f>
        <v>115</v>
      </c>
      <c r="J98" s="23"/>
      <c r="K98" s="12">
        <f>SUM(IF(OR(J99="x",J99="X"),0,36),K100,K101,IF(OR(J102="x",J102="X"),0,36),K103,K104,K105)</f>
        <v>115</v>
      </c>
      <c r="L98" s="12">
        <v>9</v>
      </c>
      <c r="M98" s="21">
        <f>(U98/(K98-15))+(V98/100)</f>
        <v>1.1499999999999999</v>
      </c>
      <c r="N98" s="50">
        <f>'1. Prüfung (Hotel)'!L98</f>
        <v>0</v>
      </c>
      <c r="O98" s="50"/>
      <c r="P98" s="11"/>
      <c r="S98" s="12" t="str">
        <f t="shared" si="5"/>
        <v>TEC1.6</v>
      </c>
      <c r="T98" s="23"/>
      <c r="U98" s="12">
        <f>SUM(T99,T102,T103,T104,T105)</f>
        <v>100</v>
      </c>
      <c r="V98" s="12">
        <f>T100+T101</f>
        <v>15</v>
      </c>
    </row>
    <row r="99" spans="2:22" ht="171.6" x14ac:dyDescent="0.25">
      <c r="B99" s="173"/>
      <c r="C99" s="7" t="s">
        <v>136</v>
      </c>
      <c r="D99" s="28" t="s">
        <v>135</v>
      </c>
      <c r="E99" s="193"/>
      <c r="F99" s="48">
        <f>Hotel!F99</f>
        <v>0</v>
      </c>
      <c r="G99" s="193"/>
      <c r="H99" s="48">
        <f>'1. Prüfung (Hotel)'!H99</f>
        <v>36</v>
      </c>
      <c r="I99" s="193"/>
      <c r="J99" s="13">
        <v>36</v>
      </c>
      <c r="K99" s="12">
        <v>36</v>
      </c>
      <c r="L99" s="174"/>
      <c r="M99" s="174"/>
      <c r="N99" s="50">
        <f>'1. Prüfung (Hotel)'!L99</f>
        <v>0</v>
      </c>
      <c r="O99" s="51"/>
      <c r="P99" s="11"/>
      <c r="S99" s="174" t="str">
        <f t="shared" si="5"/>
        <v/>
      </c>
      <c r="T99" s="12">
        <f>IF(OR(J99="x",J99="X"),0,IF(J99&gt;K99,K99,J99))</f>
        <v>36</v>
      </c>
      <c r="U99" s="174"/>
      <c r="V99" s="174"/>
    </row>
    <row r="100" spans="2:22" ht="105.6" x14ac:dyDescent="0.25">
      <c r="B100" s="173"/>
      <c r="C100" s="7" t="s">
        <v>14</v>
      </c>
      <c r="D100" s="28" t="s">
        <v>137</v>
      </c>
      <c r="E100" s="193"/>
      <c r="F100" s="48">
        <f>Hotel!F100</f>
        <v>0</v>
      </c>
      <c r="G100" s="193"/>
      <c r="H100" s="48">
        <f>'1. Prüfung (Hotel)'!H100</f>
        <v>10</v>
      </c>
      <c r="I100" s="193"/>
      <c r="J100" s="13">
        <v>10</v>
      </c>
      <c r="K100" s="12">
        <v>10</v>
      </c>
      <c r="L100" s="174"/>
      <c r="M100" s="174"/>
      <c r="N100" s="50">
        <f>'1. Prüfung (Hotel)'!L100</f>
        <v>0</v>
      </c>
      <c r="O100" s="51"/>
      <c r="P100" s="11"/>
      <c r="S100" s="174" t="str">
        <f t="shared" si="5"/>
        <v/>
      </c>
      <c r="T100" s="12">
        <f t="shared" si="4"/>
        <v>10</v>
      </c>
      <c r="U100" s="174"/>
      <c r="V100" s="174"/>
    </row>
    <row r="101" spans="2:22" ht="105.6" x14ac:dyDescent="0.25">
      <c r="B101" s="173"/>
      <c r="C101" s="7" t="s">
        <v>41</v>
      </c>
      <c r="D101" s="28" t="s">
        <v>138</v>
      </c>
      <c r="E101" s="193"/>
      <c r="F101" s="48">
        <f>Hotel!F101</f>
        <v>0</v>
      </c>
      <c r="G101" s="193"/>
      <c r="H101" s="48">
        <f>'1. Prüfung (Hotel)'!H101</f>
        <v>5</v>
      </c>
      <c r="I101" s="193"/>
      <c r="J101" s="13">
        <v>5</v>
      </c>
      <c r="K101" s="12">
        <v>5</v>
      </c>
      <c r="L101" s="174"/>
      <c r="M101" s="174"/>
      <c r="N101" s="50">
        <f>'1. Prüfung (Hotel)'!L101</f>
        <v>0</v>
      </c>
      <c r="O101" s="51"/>
      <c r="P101" s="11"/>
      <c r="S101" s="174" t="str">
        <f t="shared" si="5"/>
        <v/>
      </c>
      <c r="T101" s="12">
        <f t="shared" si="4"/>
        <v>5</v>
      </c>
      <c r="U101" s="174"/>
      <c r="V101" s="174"/>
    </row>
    <row r="102" spans="2:22" ht="171.6" x14ac:dyDescent="0.25">
      <c r="B102" s="173"/>
      <c r="C102" s="7" t="s">
        <v>132</v>
      </c>
      <c r="D102" s="28" t="s">
        <v>139</v>
      </c>
      <c r="E102" s="193"/>
      <c r="F102" s="48">
        <f>Hotel!F102</f>
        <v>0</v>
      </c>
      <c r="G102" s="193"/>
      <c r="H102" s="48">
        <f>'1. Prüfung (Hotel)'!H102</f>
        <v>36</v>
      </c>
      <c r="I102" s="193"/>
      <c r="J102" s="13">
        <v>36</v>
      </c>
      <c r="K102" s="12">
        <v>36</v>
      </c>
      <c r="L102" s="174"/>
      <c r="M102" s="174"/>
      <c r="N102" s="50">
        <f>'1. Prüfung (Hotel)'!L102</f>
        <v>0</v>
      </c>
      <c r="O102" s="51"/>
      <c r="P102" s="11"/>
      <c r="S102" s="174" t="str">
        <f t="shared" si="5"/>
        <v/>
      </c>
      <c r="T102" s="12">
        <f>IF(OR(J102="x",J102="X"),0,IF(J102&gt;K102,K102,J102))</f>
        <v>36</v>
      </c>
      <c r="U102" s="174"/>
      <c r="V102" s="174"/>
    </row>
    <row r="103" spans="2:22" ht="79.2" x14ac:dyDescent="0.25">
      <c r="B103" s="173"/>
      <c r="C103" s="7" t="s">
        <v>35</v>
      </c>
      <c r="D103" s="28" t="s">
        <v>140</v>
      </c>
      <c r="E103" s="193"/>
      <c r="F103" s="48">
        <f>Hotel!F103</f>
        <v>0</v>
      </c>
      <c r="G103" s="193"/>
      <c r="H103" s="48">
        <f>'1. Prüfung (Hotel)'!H103</f>
        <v>4</v>
      </c>
      <c r="I103" s="193"/>
      <c r="J103" s="13">
        <v>4</v>
      </c>
      <c r="K103" s="12">
        <v>4</v>
      </c>
      <c r="L103" s="174"/>
      <c r="M103" s="174"/>
      <c r="N103" s="50">
        <f>'1. Prüfung (Hotel)'!L103</f>
        <v>0</v>
      </c>
      <c r="O103" s="51"/>
      <c r="P103" s="11"/>
      <c r="S103" s="174" t="str">
        <f t="shared" si="5"/>
        <v/>
      </c>
      <c r="T103" s="12">
        <f t="shared" si="4"/>
        <v>4</v>
      </c>
      <c r="U103" s="174"/>
      <c r="V103" s="174"/>
    </row>
    <row r="104" spans="2:22" ht="79.2" x14ac:dyDescent="0.25">
      <c r="B104" s="173"/>
      <c r="C104" s="7" t="s">
        <v>36</v>
      </c>
      <c r="D104" s="28" t="s">
        <v>141</v>
      </c>
      <c r="E104" s="193"/>
      <c r="F104" s="48">
        <f>Hotel!F104</f>
        <v>0</v>
      </c>
      <c r="G104" s="193"/>
      <c r="H104" s="48">
        <f>'1. Prüfung (Hotel)'!H104</f>
        <v>4</v>
      </c>
      <c r="I104" s="193"/>
      <c r="J104" s="13">
        <v>4</v>
      </c>
      <c r="K104" s="12">
        <v>4</v>
      </c>
      <c r="L104" s="174"/>
      <c r="M104" s="174"/>
      <c r="N104" s="50">
        <f>'1. Prüfung (Hotel)'!L104</f>
        <v>0</v>
      </c>
      <c r="O104" s="51"/>
      <c r="P104" s="11"/>
      <c r="S104" s="174" t="str">
        <f t="shared" si="5"/>
        <v/>
      </c>
      <c r="T104" s="12">
        <f t="shared" si="4"/>
        <v>4</v>
      </c>
      <c r="U104" s="174"/>
      <c r="V104" s="174"/>
    </row>
    <row r="105" spans="2:22" ht="92.4" x14ac:dyDescent="0.25">
      <c r="B105" s="173"/>
      <c r="C105" s="7" t="s">
        <v>96</v>
      </c>
      <c r="D105" s="28" t="s">
        <v>142</v>
      </c>
      <c r="E105" s="193"/>
      <c r="F105" s="48">
        <f>Hotel!F105</f>
        <v>0</v>
      </c>
      <c r="G105" s="193"/>
      <c r="H105" s="48">
        <f>'1. Prüfung (Hotel)'!H105</f>
        <v>20</v>
      </c>
      <c r="I105" s="193"/>
      <c r="J105" s="13">
        <v>20</v>
      </c>
      <c r="K105" s="12">
        <v>20</v>
      </c>
      <c r="L105" s="174"/>
      <c r="M105" s="174"/>
      <c r="N105" s="50">
        <f>'1. Prüfung (Hotel)'!L105</f>
        <v>0</v>
      </c>
      <c r="O105" s="51"/>
      <c r="P105" s="11"/>
      <c r="S105" s="174" t="str">
        <f t="shared" si="5"/>
        <v/>
      </c>
      <c r="T105" s="12">
        <f t="shared" si="4"/>
        <v>20</v>
      </c>
      <c r="U105" s="174"/>
      <c r="V105" s="174"/>
    </row>
    <row r="106" spans="2:22" ht="26.1" customHeight="1" x14ac:dyDescent="0.25">
      <c r="B106" s="29" t="s">
        <v>143</v>
      </c>
      <c r="C106" s="163" t="s">
        <v>144</v>
      </c>
      <c r="D106" s="163"/>
      <c r="E106" s="47">
        <f>Hotel!E106</f>
        <v>0</v>
      </c>
      <c r="F106" s="23"/>
      <c r="G106" s="47">
        <f>'1. Prüfung (Hotel)'!G106</f>
        <v>100</v>
      </c>
      <c r="H106" s="23"/>
      <c r="I106" s="49">
        <f>U106</f>
        <v>100</v>
      </c>
      <c r="J106" s="23"/>
      <c r="K106" s="12">
        <v>100</v>
      </c>
      <c r="L106" s="12">
        <v>2</v>
      </c>
      <c r="M106" s="21">
        <f>U106/K106</f>
        <v>1</v>
      </c>
      <c r="N106" s="50">
        <f>'1. Prüfung (Hotel)'!L106</f>
        <v>0</v>
      </c>
      <c r="O106" s="50"/>
      <c r="P106" s="11"/>
      <c r="S106" s="12" t="str">
        <f t="shared" si="5"/>
        <v>PRO1.1</v>
      </c>
      <c r="T106" s="23"/>
      <c r="U106" s="12">
        <f>SUM(T107:T109)</f>
        <v>100</v>
      </c>
      <c r="V106" s="23"/>
    </row>
    <row r="107" spans="2:22" ht="198" x14ac:dyDescent="0.25">
      <c r="B107" s="195"/>
      <c r="C107" s="10" t="s">
        <v>13</v>
      </c>
      <c r="D107" s="28" t="s">
        <v>145</v>
      </c>
      <c r="E107" s="202"/>
      <c r="F107" s="48">
        <f>Hotel!F107</f>
        <v>0</v>
      </c>
      <c r="G107" s="202"/>
      <c r="H107" s="48">
        <f>'1. Prüfung (Hotel)'!H107</f>
        <v>40</v>
      </c>
      <c r="I107" s="202"/>
      <c r="J107" s="13">
        <v>40</v>
      </c>
      <c r="K107" s="12">
        <v>40</v>
      </c>
      <c r="L107" s="199"/>
      <c r="M107" s="199"/>
      <c r="N107" s="50">
        <f>'1. Prüfung (Hotel)'!L107</f>
        <v>0</v>
      </c>
      <c r="O107" s="57"/>
      <c r="P107" s="11"/>
      <c r="S107" s="199"/>
      <c r="T107" s="12">
        <f t="shared" si="4"/>
        <v>40</v>
      </c>
      <c r="U107" s="199"/>
      <c r="V107" s="199"/>
    </row>
    <row r="108" spans="2:22" ht="184.8" x14ac:dyDescent="0.25">
      <c r="B108" s="196"/>
      <c r="C108" s="10" t="s">
        <v>15</v>
      </c>
      <c r="D108" s="28" t="s">
        <v>146</v>
      </c>
      <c r="E108" s="203"/>
      <c r="F108" s="48">
        <f>Hotel!F108</f>
        <v>0</v>
      </c>
      <c r="G108" s="203"/>
      <c r="H108" s="48">
        <f>'1. Prüfung (Hotel)'!H108</f>
        <v>40</v>
      </c>
      <c r="I108" s="203"/>
      <c r="J108" s="13">
        <v>40</v>
      </c>
      <c r="K108" s="12">
        <v>40</v>
      </c>
      <c r="L108" s="200"/>
      <c r="M108" s="200"/>
      <c r="N108" s="50">
        <f>'1. Prüfung (Hotel)'!L108</f>
        <v>0</v>
      </c>
      <c r="O108" s="58"/>
      <c r="P108" s="11"/>
      <c r="S108" s="200"/>
      <c r="T108" s="12">
        <f t="shared" si="4"/>
        <v>40</v>
      </c>
      <c r="U108" s="200"/>
      <c r="V108" s="200"/>
    </row>
    <row r="109" spans="2:22" ht="211.2" x14ac:dyDescent="0.25">
      <c r="B109" s="197"/>
      <c r="C109" s="10" t="s">
        <v>35</v>
      </c>
      <c r="D109" s="28" t="s">
        <v>285</v>
      </c>
      <c r="E109" s="204"/>
      <c r="F109" s="48">
        <f>Hotel!F109</f>
        <v>0</v>
      </c>
      <c r="G109" s="204"/>
      <c r="H109" s="48">
        <f>'1. Prüfung (Hotel)'!H109</f>
        <v>20</v>
      </c>
      <c r="I109" s="204"/>
      <c r="J109" s="13">
        <v>20</v>
      </c>
      <c r="K109" s="12">
        <v>20</v>
      </c>
      <c r="L109" s="201"/>
      <c r="M109" s="201"/>
      <c r="N109" s="50">
        <f>'1. Prüfung (Hotel)'!L109</f>
        <v>0</v>
      </c>
      <c r="O109" s="59"/>
      <c r="P109" s="11"/>
      <c r="S109" s="201"/>
      <c r="T109" s="12">
        <f t="shared" si="4"/>
        <v>20</v>
      </c>
      <c r="U109" s="201"/>
      <c r="V109" s="201"/>
    </row>
    <row r="110" spans="2:22" ht="26.1" customHeight="1" x14ac:dyDescent="0.25">
      <c r="B110" s="29" t="s">
        <v>148</v>
      </c>
      <c r="C110" s="183" t="s">
        <v>149</v>
      </c>
      <c r="D110" s="183"/>
      <c r="E110" s="47">
        <f>Hotel!E110</f>
        <v>0</v>
      </c>
      <c r="F110" s="23"/>
      <c r="G110" s="47">
        <f>'1. Prüfung (Hotel)'!G110</f>
        <v>100</v>
      </c>
      <c r="H110" s="23"/>
      <c r="I110" s="49">
        <f>U110</f>
        <v>100</v>
      </c>
      <c r="J110" s="23"/>
      <c r="K110" s="12">
        <v>100</v>
      </c>
      <c r="L110" s="12">
        <v>4</v>
      </c>
      <c r="M110" s="21">
        <f>U110/K110</f>
        <v>1</v>
      </c>
      <c r="N110" s="50">
        <f>'1. Prüfung (Hotel)'!L110</f>
        <v>0</v>
      </c>
      <c r="O110" s="50"/>
      <c r="P110" s="11"/>
      <c r="S110" s="12" t="str">
        <f t="shared" si="5"/>
        <v>PRO1.6</v>
      </c>
      <c r="T110" s="23"/>
      <c r="U110" s="12">
        <f>IF(SUM(T111:T113)&gt;100,100,SUM(T111:T113))</f>
        <v>100</v>
      </c>
      <c r="V110" s="23"/>
    </row>
    <row r="111" spans="2:22" ht="171.6" x14ac:dyDescent="0.25">
      <c r="B111" s="173"/>
      <c r="C111" s="10" t="s">
        <v>13</v>
      </c>
      <c r="D111" s="28" t="s">
        <v>150</v>
      </c>
      <c r="E111" s="193"/>
      <c r="F111" s="48">
        <f>Hotel!F111</f>
        <v>0</v>
      </c>
      <c r="G111" s="193"/>
      <c r="H111" s="48">
        <f>'1. Prüfung (Hotel)'!H111</f>
        <v>50</v>
      </c>
      <c r="I111" s="193"/>
      <c r="J111" s="13">
        <v>50</v>
      </c>
      <c r="K111" s="12">
        <v>50</v>
      </c>
      <c r="L111" s="174"/>
      <c r="M111" s="174"/>
      <c r="N111" s="50">
        <f>'1. Prüfung (Hotel)'!L111</f>
        <v>0</v>
      </c>
      <c r="O111" s="51"/>
      <c r="P111" s="11"/>
      <c r="S111" s="174" t="str">
        <f t="shared" si="5"/>
        <v/>
      </c>
      <c r="T111" s="12">
        <f t="shared" si="4"/>
        <v>50</v>
      </c>
      <c r="U111" s="174"/>
      <c r="V111" s="174"/>
    </row>
    <row r="112" spans="2:22" ht="290.39999999999998" x14ac:dyDescent="0.25">
      <c r="B112" s="173"/>
      <c r="C112" s="10" t="s">
        <v>15</v>
      </c>
      <c r="D112" s="28" t="s">
        <v>151</v>
      </c>
      <c r="E112" s="193"/>
      <c r="F112" s="48">
        <f>Hotel!F112</f>
        <v>0</v>
      </c>
      <c r="G112" s="193"/>
      <c r="H112" s="48">
        <f>'1. Prüfung (Hotel)'!H112</f>
        <v>50</v>
      </c>
      <c r="I112" s="193"/>
      <c r="J112" s="13">
        <v>50</v>
      </c>
      <c r="K112" s="12">
        <v>50</v>
      </c>
      <c r="L112" s="174"/>
      <c r="M112" s="174"/>
      <c r="N112" s="50">
        <f>'1. Prüfung (Hotel)'!L112</f>
        <v>0</v>
      </c>
      <c r="O112" s="51"/>
      <c r="P112" s="11"/>
      <c r="S112" s="174" t="str">
        <f t="shared" si="5"/>
        <v/>
      </c>
      <c r="T112" s="12">
        <f t="shared" si="4"/>
        <v>50</v>
      </c>
      <c r="U112" s="174"/>
      <c r="V112" s="174"/>
    </row>
    <row r="113" spans="2:22" ht="105.6" x14ac:dyDescent="0.25">
      <c r="B113" s="173"/>
      <c r="C113" s="8" t="s">
        <v>35</v>
      </c>
      <c r="D113" s="28" t="s">
        <v>152</v>
      </c>
      <c r="E113" s="193"/>
      <c r="F113" s="48">
        <f>Hotel!F113</f>
        <v>0</v>
      </c>
      <c r="G113" s="193"/>
      <c r="H113" s="48">
        <f>'1. Prüfung (Hotel)'!H113</f>
        <v>10</v>
      </c>
      <c r="I113" s="193"/>
      <c r="J113" s="13">
        <v>10</v>
      </c>
      <c r="K113" s="12">
        <v>10</v>
      </c>
      <c r="L113" s="174"/>
      <c r="M113" s="174"/>
      <c r="N113" s="50">
        <f>'1. Prüfung (Hotel)'!L113</f>
        <v>0</v>
      </c>
      <c r="O113" s="51"/>
      <c r="P113" s="11"/>
      <c r="S113" s="174" t="str">
        <f t="shared" si="5"/>
        <v/>
      </c>
      <c r="T113" s="12">
        <f t="shared" si="4"/>
        <v>10</v>
      </c>
      <c r="U113" s="174"/>
      <c r="V113" s="174"/>
    </row>
    <row r="114" spans="2:22" ht="26.1" customHeight="1" x14ac:dyDescent="0.25">
      <c r="B114" s="29" t="s">
        <v>153</v>
      </c>
      <c r="C114" s="163" t="s">
        <v>154</v>
      </c>
      <c r="D114" s="163"/>
      <c r="E114" s="47">
        <f>Hotel!E114</f>
        <v>0</v>
      </c>
      <c r="F114" s="23"/>
      <c r="G114" s="47">
        <f>'1. Prüfung (Hotel)'!G114</f>
        <v>100</v>
      </c>
      <c r="H114" s="23"/>
      <c r="I114" s="49">
        <f>U114</f>
        <v>100</v>
      </c>
      <c r="J114" s="23"/>
      <c r="K114" s="12">
        <f>SUM(K115:K124)</f>
        <v>100</v>
      </c>
      <c r="L114" s="12">
        <v>6</v>
      </c>
      <c r="M114" s="21">
        <f>U114/K114</f>
        <v>1</v>
      </c>
      <c r="N114" s="50">
        <f>'1. Prüfung (Hotel)'!L114</f>
        <v>0</v>
      </c>
      <c r="O114" s="50"/>
      <c r="P114" s="11"/>
      <c r="S114" s="12" t="str">
        <f t="shared" si="5"/>
        <v>PRO1.8</v>
      </c>
      <c r="T114" s="23"/>
      <c r="U114" s="12">
        <f>SUM(T115:T124)</f>
        <v>100</v>
      </c>
      <c r="V114" s="23"/>
    </row>
    <row r="115" spans="2:22" ht="224.4" x14ac:dyDescent="0.25">
      <c r="B115" s="199"/>
      <c r="C115" s="8" t="s">
        <v>13</v>
      </c>
      <c r="D115" s="28" t="s">
        <v>286</v>
      </c>
      <c r="E115" s="202"/>
      <c r="F115" s="48">
        <f>Hotel!F115</f>
        <v>0</v>
      </c>
      <c r="G115" s="202"/>
      <c r="H115" s="48">
        <f>'1. Prüfung (Hotel)'!H115</f>
        <v>10</v>
      </c>
      <c r="I115" s="202"/>
      <c r="J115" s="13">
        <v>10</v>
      </c>
      <c r="K115" s="12">
        <v>10</v>
      </c>
      <c r="L115" s="199"/>
      <c r="M115" s="199"/>
      <c r="N115" s="50">
        <f>'1. Prüfung (Hotel)'!L115</f>
        <v>0</v>
      </c>
      <c r="O115" s="57"/>
      <c r="P115" s="11"/>
      <c r="S115" s="199"/>
      <c r="T115" s="12">
        <f t="shared" si="4"/>
        <v>10</v>
      </c>
      <c r="U115" s="199"/>
      <c r="V115" s="199"/>
    </row>
    <row r="116" spans="2:22" ht="211.2" x14ac:dyDescent="0.25">
      <c r="B116" s="200"/>
      <c r="C116" s="8" t="s">
        <v>14</v>
      </c>
      <c r="D116" s="28" t="s">
        <v>287</v>
      </c>
      <c r="E116" s="203"/>
      <c r="F116" s="48">
        <f>Hotel!F116</f>
        <v>0</v>
      </c>
      <c r="G116" s="203"/>
      <c r="H116" s="48">
        <f>'1. Prüfung (Hotel)'!H116</f>
        <v>20</v>
      </c>
      <c r="I116" s="203"/>
      <c r="J116" s="13">
        <v>20</v>
      </c>
      <c r="K116" s="12">
        <v>20</v>
      </c>
      <c r="L116" s="200"/>
      <c r="M116" s="200"/>
      <c r="N116" s="50">
        <f>'1. Prüfung (Hotel)'!L116</f>
        <v>0</v>
      </c>
      <c r="O116" s="58"/>
      <c r="P116" s="11"/>
      <c r="S116" s="200"/>
      <c r="T116" s="12">
        <f t="shared" si="4"/>
        <v>20</v>
      </c>
      <c r="U116" s="200"/>
      <c r="V116" s="200"/>
    </row>
    <row r="117" spans="2:22" ht="145.19999999999999" x14ac:dyDescent="0.25">
      <c r="B117" s="200"/>
      <c r="C117" s="8" t="s">
        <v>41</v>
      </c>
      <c r="D117" s="28" t="s">
        <v>288</v>
      </c>
      <c r="E117" s="203"/>
      <c r="F117" s="48">
        <f>Hotel!F117</f>
        <v>0</v>
      </c>
      <c r="G117" s="203"/>
      <c r="H117" s="48">
        <f>'1. Prüfung (Hotel)'!H117</f>
        <v>5</v>
      </c>
      <c r="I117" s="203"/>
      <c r="J117" s="13">
        <v>5</v>
      </c>
      <c r="K117" s="12">
        <v>5</v>
      </c>
      <c r="L117" s="200"/>
      <c r="M117" s="200"/>
      <c r="N117" s="50">
        <f>'1. Prüfung (Hotel)'!L117</f>
        <v>0</v>
      </c>
      <c r="O117" s="58"/>
      <c r="P117" s="11"/>
      <c r="S117" s="200"/>
      <c r="T117" s="12">
        <f t="shared" si="4"/>
        <v>5</v>
      </c>
      <c r="U117" s="200"/>
      <c r="V117" s="200"/>
    </row>
    <row r="118" spans="2:22" ht="158.4" x14ac:dyDescent="0.25">
      <c r="B118" s="200"/>
      <c r="C118" s="8" t="s">
        <v>109</v>
      </c>
      <c r="D118" s="28" t="s">
        <v>158</v>
      </c>
      <c r="E118" s="203"/>
      <c r="F118" s="48">
        <f>Hotel!F118</f>
        <v>0</v>
      </c>
      <c r="G118" s="203"/>
      <c r="H118" s="48">
        <f>'1. Prüfung (Hotel)'!H118</f>
        <v>10</v>
      </c>
      <c r="I118" s="203"/>
      <c r="J118" s="13">
        <v>10</v>
      </c>
      <c r="K118" s="12">
        <v>10</v>
      </c>
      <c r="L118" s="200"/>
      <c r="M118" s="200"/>
      <c r="N118" s="50">
        <f>'1. Prüfung (Hotel)'!L118</f>
        <v>0</v>
      </c>
      <c r="O118" s="58"/>
      <c r="P118" s="11"/>
      <c r="S118" s="200"/>
      <c r="T118" s="12">
        <f t="shared" si="4"/>
        <v>10</v>
      </c>
      <c r="U118" s="200"/>
      <c r="V118" s="200"/>
    </row>
    <row r="119" spans="2:22" ht="118.8" x14ac:dyDescent="0.25">
      <c r="B119" s="200"/>
      <c r="C119" s="8" t="s">
        <v>111</v>
      </c>
      <c r="D119" s="28" t="s">
        <v>289</v>
      </c>
      <c r="E119" s="203"/>
      <c r="F119" s="48">
        <f>Hotel!F119</f>
        <v>0</v>
      </c>
      <c r="G119" s="203"/>
      <c r="H119" s="48">
        <f>'1. Prüfung (Hotel)'!H119</f>
        <v>5</v>
      </c>
      <c r="I119" s="203"/>
      <c r="J119" s="13">
        <v>5</v>
      </c>
      <c r="K119" s="12">
        <v>5</v>
      </c>
      <c r="L119" s="200"/>
      <c r="M119" s="200"/>
      <c r="N119" s="50">
        <f>'1. Prüfung (Hotel)'!L119</f>
        <v>0</v>
      </c>
      <c r="O119" s="58"/>
      <c r="P119" s="11"/>
      <c r="S119" s="200"/>
      <c r="T119" s="12">
        <f t="shared" si="4"/>
        <v>5</v>
      </c>
      <c r="U119" s="200"/>
      <c r="V119" s="200"/>
    </row>
    <row r="120" spans="2:22" ht="105.6" x14ac:dyDescent="0.25">
      <c r="B120" s="200"/>
      <c r="C120" s="6" t="s">
        <v>15</v>
      </c>
      <c r="D120" s="28" t="s">
        <v>159</v>
      </c>
      <c r="E120" s="203"/>
      <c r="F120" s="48">
        <f>Hotel!F120</f>
        <v>0</v>
      </c>
      <c r="G120" s="203"/>
      <c r="H120" s="48">
        <f>'1. Prüfung (Hotel)'!H120</f>
        <v>10</v>
      </c>
      <c r="I120" s="203"/>
      <c r="J120" s="13">
        <v>10</v>
      </c>
      <c r="K120" s="12">
        <v>10</v>
      </c>
      <c r="L120" s="200"/>
      <c r="M120" s="200"/>
      <c r="N120" s="50">
        <f>'1. Prüfung (Hotel)'!L120</f>
        <v>0</v>
      </c>
      <c r="O120" s="58"/>
      <c r="P120" s="11"/>
      <c r="S120" s="200"/>
      <c r="T120" s="12">
        <f t="shared" si="4"/>
        <v>10</v>
      </c>
      <c r="U120" s="200"/>
      <c r="V120" s="200"/>
    </row>
    <row r="121" spans="2:22" ht="224.4" x14ac:dyDescent="0.25">
      <c r="B121" s="200"/>
      <c r="C121" s="8" t="s">
        <v>17</v>
      </c>
      <c r="D121" s="28" t="s">
        <v>160</v>
      </c>
      <c r="E121" s="203"/>
      <c r="F121" s="48">
        <f>Hotel!F121</f>
        <v>0</v>
      </c>
      <c r="G121" s="203"/>
      <c r="H121" s="48">
        <f>'1. Prüfung (Hotel)'!H121</f>
        <v>10</v>
      </c>
      <c r="I121" s="203"/>
      <c r="J121" s="13">
        <v>10</v>
      </c>
      <c r="K121" s="12">
        <v>10</v>
      </c>
      <c r="L121" s="200"/>
      <c r="M121" s="200"/>
      <c r="N121" s="50">
        <f>'1. Prüfung (Hotel)'!L121</f>
        <v>0</v>
      </c>
      <c r="O121" s="58"/>
      <c r="P121" s="11"/>
      <c r="S121" s="200"/>
      <c r="T121" s="12">
        <f t="shared" si="4"/>
        <v>10</v>
      </c>
      <c r="U121" s="200"/>
      <c r="V121" s="200"/>
    </row>
    <row r="122" spans="2:22" ht="52.8" x14ac:dyDescent="0.25">
      <c r="B122" s="200"/>
      <c r="C122" s="8" t="s">
        <v>72</v>
      </c>
      <c r="D122" s="28" t="s">
        <v>161</v>
      </c>
      <c r="E122" s="203"/>
      <c r="F122" s="48">
        <f>Hotel!F122</f>
        <v>0</v>
      </c>
      <c r="G122" s="203"/>
      <c r="H122" s="48">
        <f>'1. Prüfung (Hotel)'!H122</f>
        <v>10</v>
      </c>
      <c r="I122" s="203"/>
      <c r="J122" s="13">
        <v>10</v>
      </c>
      <c r="K122" s="12">
        <v>10</v>
      </c>
      <c r="L122" s="200"/>
      <c r="M122" s="200"/>
      <c r="N122" s="50">
        <f>'1. Prüfung (Hotel)'!L122</f>
        <v>0</v>
      </c>
      <c r="O122" s="58"/>
      <c r="P122" s="11"/>
      <c r="S122" s="200"/>
      <c r="T122" s="12">
        <f t="shared" si="4"/>
        <v>10</v>
      </c>
      <c r="U122" s="200"/>
      <c r="V122" s="200"/>
    </row>
    <row r="123" spans="2:22" ht="118.8" x14ac:dyDescent="0.25">
      <c r="B123" s="200"/>
      <c r="C123" s="8" t="s">
        <v>74</v>
      </c>
      <c r="D123" s="28" t="s">
        <v>162</v>
      </c>
      <c r="E123" s="203"/>
      <c r="F123" s="48">
        <f>Hotel!F123</f>
        <v>0</v>
      </c>
      <c r="G123" s="203"/>
      <c r="H123" s="48">
        <f>'1. Prüfung (Hotel)'!H123</f>
        <v>15</v>
      </c>
      <c r="I123" s="203"/>
      <c r="J123" s="13">
        <v>15</v>
      </c>
      <c r="K123" s="12">
        <v>15</v>
      </c>
      <c r="L123" s="200"/>
      <c r="M123" s="200"/>
      <c r="N123" s="50">
        <f>'1. Prüfung (Hotel)'!L123</f>
        <v>0</v>
      </c>
      <c r="O123" s="58"/>
      <c r="P123" s="11"/>
      <c r="S123" s="200"/>
      <c r="T123" s="12">
        <f t="shared" si="4"/>
        <v>15</v>
      </c>
      <c r="U123" s="200"/>
      <c r="V123" s="200"/>
    </row>
    <row r="124" spans="2:22" ht="66" x14ac:dyDescent="0.25">
      <c r="B124" s="201"/>
      <c r="C124" s="8" t="s">
        <v>88</v>
      </c>
      <c r="D124" s="28" t="s">
        <v>290</v>
      </c>
      <c r="E124" s="204"/>
      <c r="F124" s="48">
        <f>Hotel!F124</f>
        <v>0</v>
      </c>
      <c r="G124" s="204"/>
      <c r="H124" s="48">
        <f>'1. Prüfung (Hotel)'!H124</f>
        <v>5</v>
      </c>
      <c r="I124" s="204"/>
      <c r="J124" s="13">
        <v>5</v>
      </c>
      <c r="K124" s="12">
        <v>5</v>
      </c>
      <c r="L124" s="201"/>
      <c r="M124" s="201"/>
      <c r="N124" s="50">
        <f>'1. Prüfung (Hotel)'!L124</f>
        <v>0</v>
      </c>
      <c r="O124" s="59"/>
      <c r="P124" s="11"/>
      <c r="S124" s="201"/>
      <c r="T124" s="12">
        <f t="shared" si="4"/>
        <v>5</v>
      </c>
      <c r="U124" s="201"/>
      <c r="V124" s="201"/>
    </row>
    <row r="125" spans="2:22" ht="26.1" customHeight="1" x14ac:dyDescent="0.25">
      <c r="B125" s="29" t="s">
        <v>291</v>
      </c>
      <c r="C125" s="163" t="s">
        <v>292</v>
      </c>
      <c r="D125" s="163"/>
      <c r="E125" s="47">
        <f>Hotel!E125</f>
        <v>0</v>
      </c>
      <c r="F125" s="23"/>
      <c r="G125" s="47">
        <f>'1. Prüfung (Hotel)'!G125</f>
        <v>110</v>
      </c>
      <c r="H125" s="23"/>
      <c r="I125" s="49">
        <f>U125+V125</f>
        <v>110</v>
      </c>
      <c r="J125" s="23"/>
      <c r="K125" s="12">
        <v>110</v>
      </c>
      <c r="L125" s="12">
        <v>1</v>
      </c>
      <c r="M125" s="21">
        <f>U125/100+V125/100</f>
        <v>1.1000000000000001</v>
      </c>
      <c r="N125" s="50">
        <f>'1. Prüfung (Hotel)'!L125</f>
        <v>0</v>
      </c>
      <c r="O125" s="50"/>
      <c r="P125" s="11"/>
      <c r="S125" s="12" t="str">
        <f t="shared" si="5"/>
        <v>PRO2.1</v>
      </c>
      <c r="T125" s="26"/>
      <c r="U125" s="12">
        <f>IF(SUM(T126:T128)&gt;100,100,SUM(T126:T128))</f>
        <v>100</v>
      </c>
      <c r="V125" s="12">
        <f>T129</f>
        <v>10</v>
      </c>
    </row>
    <row r="126" spans="2:22" ht="250.8" x14ac:dyDescent="0.25">
      <c r="B126" s="199"/>
      <c r="C126" s="7" t="s">
        <v>293</v>
      </c>
      <c r="D126" s="28" t="s">
        <v>294</v>
      </c>
      <c r="E126" s="202"/>
      <c r="F126" s="48">
        <f>Hotel!F126</f>
        <v>0</v>
      </c>
      <c r="G126" s="202"/>
      <c r="H126" s="48">
        <f>'1. Prüfung (Hotel)'!H126</f>
        <v>35</v>
      </c>
      <c r="I126" s="202"/>
      <c r="J126" s="13">
        <v>35</v>
      </c>
      <c r="K126" s="12">
        <v>35</v>
      </c>
      <c r="L126" s="199"/>
      <c r="M126" s="199"/>
      <c r="N126" s="50">
        <f>'1. Prüfung (Hotel)'!L126</f>
        <v>0</v>
      </c>
      <c r="O126" s="57"/>
      <c r="P126" s="11"/>
      <c r="S126" s="199"/>
      <c r="T126" s="12">
        <f t="shared" si="4"/>
        <v>35</v>
      </c>
      <c r="U126" s="199"/>
      <c r="V126" s="199"/>
    </row>
    <row r="127" spans="2:22" ht="250.8" x14ac:dyDescent="0.25">
      <c r="B127" s="200"/>
      <c r="C127" s="7" t="s">
        <v>296</v>
      </c>
      <c r="D127" s="28" t="s">
        <v>295</v>
      </c>
      <c r="E127" s="203"/>
      <c r="F127" s="48">
        <f>Hotel!F127</f>
        <v>0</v>
      </c>
      <c r="G127" s="203"/>
      <c r="H127" s="48">
        <f>'1. Prüfung (Hotel)'!H127</f>
        <v>35</v>
      </c>
      <c r="I127" s="203"/>
      <c r="J127" s="13">
        <v>35</v>
      </c>
      <c r="K127" s="12">
        <v>35</v>
      </c>
      <c r="L127" s="200"/>
      <c r="M127" s="200"/>
      <c r="N127" s="50">
        <f>'1. Prüfung (Hotel)'!L127</f>
        <v>0</v>
      </c>
      <c r="O127" s="58"/>
      <c r="P127" s="11"/>
      <c r="S127" s="200"/>
      <c r="T127" s="12">
        <f t="shared" si="4"/>
        <v>35</v>
      </c>
      <c r="U127" s="200"/>
      <c r="V127" s="200"/>
    </row>
    <row r="128" spans="2:22" ht="184.8" x14ac:dyDescent="0.25">
      <c r="B128" s="200"/>
      <c r="C128" s="7" t="s">
        <v>231</v>
      </c>
      <c r="D128" s="28" t="s">
        <v>297</v>
      </c>
      <c r="E128" s="203"/>
      <c r="F128" s="48">
        <f>Hotel!F128</f>
        <v>0</v>
      </c>
      <c r="G128" s="203"/>
      <c r="H128" s="48">
        <f>'1. Prüfung (Hotel)'!H128</f>
        <v>35</v>
      </c>
      <c r="I128" s="203"/>
      <c r="J128" s="13">
        <v>35</v>
      </c>
      <c r="K128" s="12">
        <v>35</v>
      </c>
      <c r="L128" s="200"/>
      <c r="M128" s="200"/>
      <c r="N128" s="50">
        <f>'1. Prüfung (Hotel)'!L128</f>
        <v>0</v>
      </c>
      <c r="O128" s="58"/>
      <c r="P128" s="11"/>
      <c r="S128" s="200"/>
      <c r="T128" s="12">
        <f t="shared" si="4"/>
        <v>35</v>
      </c>
      <c r="U128" s="200"/>
      <c r="V128" s="200"/>
    </row>
    <row r="129" spans="2:22" ht="66" x14ac:dyDescent="0.25">
      <c r="B129" s="201"/>
      <c r="C129" s="7"/>
      <c r="D129" s="28" t="s">
        <v>298</v>
      </c>
      <c r="E129" s="204"/>
      <c r="F129" s="48">
        <f>Hotel!F129</f>
        <v>0</v>
      </c>
      <c r="G129" s="204"/>
      <c r="H129" s="48">
        <f>'1. Prüfung (Hotel)'!H129</f>
        <v>10</v>
      </c>
      <c r="I129" s="204"/>
      <c r="J129" s="13">
        <v>10</v>
      </c>
      <c r="K129" s="12">
        <v>10</v>
      </c>
      <c r="L129" s="201"/>
      <c r="M129" s="201"/>
      <c r="N129" s="50">
        <f>'1. Prüfung (Hotel)'!L129</f>
        <v>0</v>
      </c>
      <c r="O129" s="59"/>
      <c r="P129" s="11"/>
      <c r="S129" s="201"/>
      <c r="T129" s="12">
        <f t="shared" si="4"/>
        <v>10</v>
      </c>
      <c r="U129" s="201"/>
      <c r="V129" s="201"/>
    </row>
    <row r="130" spans="2:22" ht="26.1" customHeight="1" x14ac:dyDescent="0.25">
      <c r="B130" s="29" t="s">
        <v>163</v>
      </c>
      <c r="C130" s="163" t="s">
        <v>164</v>
      </c>
      <c r="D130" s="163"/>
      <c r="E130" s="47">
        <f>Hotel!E130</f>
        <v>0</v>
      </c>
      <c r="F130" s="23"/>
      <c r="G130" s="47">
        <f>'1. Prüfung (Hotel)'!G130</f>
        <v>100</v>
      </c>
      <c r="H130" s="23"/>
      <c r="I130" s="49">
        <f>U130</f>
        <v>100</v>
      </c>
      <c r="J130" s="23"/>
      <c r="K130" s="12">
        <v>100</v>
      </c>
      <c r="L130" s="12">
        <v>2</v>
      </c>
      <c r="M130" s="21">
        <f>U130/K130</f>
        <v>1</v>
      </c>
      <c r="N130" s="50">
        <f>'1. Prüfung (Hotel)'!L130</f>
        <v>0</v>
      </c>
      <c r="O130" s="50"/>
      <c r="P130" s="11"/>
      <c r="S130" s="12" t="str">
        <f t="shared" si="5"/>
        <v>PRO2.4</v>
      </c>
      <c r="T130" s="12">
        <f t="shared" si="4"/>
        <v>0</v>
      </c>
      <c r="U130" s="12">
        <f>SUM(T131:T133)</f>
        <v>100</v>
      </c>
      <c r="V130" s="23"/>
    </row>
    <row r="131" spans="2:22" ht="26.4" x14ac:dyDescent="0.25">
      <c r="B131" s="173"/>
      <c r="C131" s="9" t="s">
        <v>13</v>
      </c>
      <c r="D131" s="28" t="s">
        <v>165</v>
      </c>
      <c r="E131" s="193"/>
      <c r="F131" s="48">
        <f>Hotel!F131</f>
        <v>0</v>
      </c>
      <c r="G131" s="193"/>
      <c r="H131" s="48">
        <f>'1. Prüfung (Hotel)'!H131</f>
        <v>35</v>
      </c>
      <c r="I131" s="193"/>
      <c r="J131" s="13">
        <v>35</v>
      </c>
      <c r="K131" s="12">
        <v>35</v>
      </c>
      <c r="L131" s="174"/>
      <c r="M131" s="174"/>
      <c r="N131" s="50">
        <f>'1. Prüfung (Hotel)'!L131</f>
        <v>0</v>
      </c>
      <c r="O131" s="51"/>
      <c r="P131" s="11"/>
      <c r="S131" s="174" t="str">
        <f t="shared" si="5"/>
        <v/>
      </c>
      <c r="T131" s="12">
        <f t="shared" si="4"/>
        <v>35</v>
      </c>
      <c r="U131" s="174"/>
      <c r="V131" s="174"/>
    </row>
    <row r="132" spans="2:22" ht="92.4" x14ac:dyDescent="0.25">
      <c r="B132" s="173"/>
      <c r="C132" s="9" t="s">
        <v>15</v>
      </c>
      <c r="D132" s="28" t="s">
        <v>166</v>
      </c>
      <c r="E132" s="193"/>
      <c r="F132" s="48">
        <f>Hotel!F132</f>
        <v>0</v>
      </c>
      <c r="G132" s="193"/>
      <c r="H132" s="48">
        <f>'1. Prüfung (Hotel)'!H132</f>
        <v>30</v>
      </c>
      <c r="I132" s="193"/>
      <c r="J132" s="13">
        <v>30</v>
      </c>
      <c r="K132" s="12">
        <v>30</v>
      </c>
      <c r="L132" s="174"/>
      <c r="M132" s="174"/>
      <c r="N132" s="50">
        <f>'1. Prüfung (Hotel)'!L132</f>
        <v>0</v>
      </c>
      <c r="O132" s="51"/>
      <c r="P132" s="11"/>
      <c r="S132" s="174" t="str">
        <f t="shared" si="5"/>
        <v/>
      </c>
      <c r="T132" s="12">
        <f t="shared" si="4"/>
        <v>30</v>
      </c>
      <c r="U132" s="174"/>
      <c r="V132" s="174"/>
    </row>
    <row r="133" spans="2:22" ht="26.4" x14ac:dyDescent="0.25">
      <c r="B133" s="173"/>
      <c r="C133" s="9" t="s">
        <v>35</v>
      </c>
      <c r="D133" s="28" t="s">
        <v>167</v>
      </c>
      <c r="E133" s="193"/>
      <c r="F133" s="48">
        <f>Hotel!F133</f>
        <v>0</v>
      </c>
      <c r="G133" s="193"/>
      <c r="H133" s="48">
        <f>'1. Prüfung (Hotel)'!H133</f>
        <v>35</v>
      </c>
      <c r="I133" s="193"/>
      <c r="J133" s="13">
        <v>35</v>
      </c>
      <c r="K133" s="12">
        <v>35</v>
      </c>
      <c r="L133" s="174"/>
      <c r="M133" s="174"/>
      <c r="N133" s="50">
        <f>'1. Prüfung (Hotel)'!L133</f>
        <v>0</v>
      </c>
      <c r="O133" s="51"/>
      <c r="P133" s="11"/>
      <c r="S133" s="174" t="str">
        <f t="shared" si="5"/>
        <v/>
      </c>
      <c r="T133" s="12">
        <f t="shared" si="4"/>
        <v>35</v>
      </c>
      <c r="U133" s="174"/>
      <c r="V133" s="174"/>
    </row>
  </sheetData>
  <mergeCells count="215">
    <mergeCell ref="V131:V133"/>
    <mergeCell ref="O10:O11"/>
    <mergeCell ref="G10:H10"/>
    <mergeCell ref="G13:G17"/>
    <mergeCell ref="G19:G21"/>
    <mergeCell ref="G23:G24"/>
    <mergeCell ref="G26:G33"/>
    <mergeCell ref="G35:G38"/>
    <mergeCell ref="G40:G51"/>
    <mergeCell ref="G53:G61"/>
    <mergeCell ref="U126:U129"/>
    <mergeCell ref="V126:V129"/>
    <mergeCell ref="V115:V124"/>
    <mergeCell ref="U99:U105"/>
    <mergeCell ref="V99:V105"/>
    <mergeCell ref="V94:V97"/>
    <mergeCell ref="S88:S91"/>
    <mergeCell ref="U88:U91"/>
    <mergeCell ref="V88:V91"/>
    <mergeCell ref="V70:V77"/>
    <mergeCell ref="U63:U68"/>
    <mergeCell ref="V63:V68"/>
    <mergeCell ref="V53:V61"/>
    <mergeCell ref="U26:U33"/>
    <mergeCell ref="C130:D130"/>
    <mergeCell ref="B131:B133"/>
    <mergeCell ref="E131:E133"/>
    <mergeCell ref="I131:I133"/>
    <mergeCell ref="L131:L133"/>
    <mergeCell ref="M131:M133"/>
    <mergeCell ref="S131:S133"/>
    <mergeCell ref="U131:U133"/>
    <mergeCell ref="S115:S124"/>
    <mergeCell ref="U115:U124"/>
    <mergeCell ref="C125:D125"/>
    <mergeCell ref="B126:B129"/>
    <mergeCell ref="E126:E129"/>
    <mergeCell ref="I126:I129"/>
    <mergeCell ref="L126:L129"/>
    <mergeCell ref="M126:M129"/>
    <mergeCell ref="S126:S129"/>
    <mergeCell ref="G115:G124"/>
    <mergeCell ref="G126:G129"/>
    <mergeCell ref="G131:G133"/>
    <mergeCell ref="C114:D114"/>
    <mergeCell ref="B115:B124"/>
    <mergeCell ref="E115:E124"/>
    <mergeCell ref="I115:I124"/>
    <mergeCell ref="L115:L124"/>
    <mergeCell ref="M115:M124"/>
    <mergeCell ref="V107:V109"/>
    <mergeCell ref="C110:D110"/>
    <mergeCell ref="B111:B113"/>
    <mergeCell ref="E111:E113"/>
    <mergeCell ref="I111:I113"/>
    <mergeCell ref="L111:L113"/>
    <mergeCell ref="M111:M113"/>
    <mergeCell ref="S111:S113"/>
    <mergeCell ref="U111:U113"/>
    <mergeCell ref="V111:V113"/>
    <mergeCell ref="G107:G109"/>
    <mergeCell ref="G111:G113"/>
    <mergeCell ref="C106:D106"/>
    <mergeCell ref="B107:B109"/>
    <mergeCell ref="E107:E109"/>
    <mergeCell ref="I107:I109"/>
    <mergeCell ref="L107:L109"/>
    <mergeCell ref="M107:M109"/>
    <mergeCell ref="S107:S109"/>
    <mergeCell ref="U107:U109"/>
    <mergeCell ref="S94:S97"/>
    <mergeCell ref="U94:U97"/>
    <mergeCell ref="C98:D98"/>
    <mergeCell ref="B99:B105"/>
    <mergeCell ref="E99:E105"/>
    <mergeCell ref="I99:I105"/>
    <mergeCell ref="L99:L105"/>
    <mergeCell ref="M99:M105"/>
    <mergeCell ref="S99:S105"/>
    <mergeCell ref="G94:G97"/>
    <mergeCell ref="G99:G105"/>
    <mergeCell ref="C92:D92"/>
    <mergeCell ref="C93:D93"/>
    <mergeCell ref="B94:B97"/>
    <mergeCell ref="E94:E97"/>
    <mergeCell ref="I94:I97"/>
    <mergeCell ref="L94:L97"/>
    <mergeCell ref="M94:M97"/>
    <mergeCell ref="C87:D87"/>
    <mergeCell ref="B88:B91"/>
    <mergeCell ref="E88:E91"/>
    <mergeCell ref="I88:I91"/>
    <mergeCell ref="L88:L91"/>
    <mergeCell ref="M88:M91"/>
    <mergeCell ref="G88:G91"/>
    <mergeCell ref="C78:D78"/>
    <mergeCell ref="B79:B86"/>
    <mergeCell ref="E79:E86"/>
    <mergeCell ref="I79:I86"/>
    <mergeCell ref="L79:L86"/>
    <mergeCell ref="M79:M86"/>
    <mergeCell ref="S79:S86"/>
    <mergeCell ref="U79:U86"/>
    <mergeCell ref="V79:V86"/>
    <mergeCell ref="G79:G86"/>
    <mergeCell ref="C69:D69"/>
    <mergeCell ref="B70:B77"/>
    <mergeCell ref="E70:E77"/>
    <mergeCell ref="I70:I77"/>
    <mergeCell ref="L70:L77"/>
    <mergeCell ref="M70:M77"/>
    <mergeCell ref="S70:S77"/>
    <mergeCell ref="U70:U77"/>
    <mergeCell ref="S53:S61"/>
    <mergeCell ref="U53:U61"/>
    <mergeCell ref="C62:D62"/>
    <mergeCell ref="B63:B68"/>
    <mergeCell ref="E63:E68"/>
    <mergeCell ref="I63:I68"/>
    <mergeCell ref="L63:L68"/>
    <mergeCell ref="M63:M68"/>
    <mergeCell ref="S63:S68"/>
    <mergeCell ref="G63:G68"/>
    <mergeCell ref="G70:G77"/>
    <mergeCell ref="V35:V38"/>
    <mergeCell ref="C39:D39"/>
    <mergeCell ref="B40:B51"/>
    <mergeCell ref="E40:E51"/>
    <mergeCell ref="I40:I51"/>
    <mergeCell ref="L40:L51"/>
    <mergeCell ref="M40:M51"/>
    <mergeCell ref="S40:S51"/>
    <mergeCell ref="U40:U51"/>
    <mergeCell ref="V40:V51"/>
    <mergeCell ref="B35:B38"/>
    <mergeCell ref="E35:E38"/>
    <mergeCell ref="I35:I38"/>
    <mergeCell ref="L35:L38"/>
    <mergeCell ref="M35:M38"/>
    <mergeCell ref="S35:S38"/>
    <mergeCell ref="U35:U38"/>
    <mergeCell ref="C52:D52"/>
    <mergeCell ref="B53:B61"/>
    <mergeCell ref="E53:E61"/>
    <mergeCell ref="I53:I61"/>
    <mergeCell ref="L53:L61"/>
    <mergeCell ref="M53:M61"/>
    <mergeCell ref="C25:D25"/>
    <mergeCell ref="B26:B33"/>
    <mergeCell ref="E26:E33"/>
    <mergeCell ref="I26:I33"/>
    <mergeCell ref="L26:L33"/>
    <mergeCell ref="M26:M33"/>
    <mergeCell ref="S26:S33"/>
    <mergeCell ref="V26:V33"/>
    <mergeCell ref="C34:D34"/>
    <mergeCell ref="C22:D22"/>
    <mergeCell ref="B23:B24"/>
    <mergeCell ref="E23:E24"/>
    <mergeCell ref="I23:I24"/>
    <mergeCell ref="L23:L24"/>
    <mergeCell ref="M23:M24"/>
    <mergeCell ref="S23:S24"/>
    <mergeCell ref="U23:U24"/>
    <mergeCell ref="V23:V24"/>
    <mergeCell ref="U13:U17"/>
    <mergeCell ref="V13:V17"/>
    <mergeCell ref="C18:D18"/>
    <mergeCell ref="B19:B21"/>
    <mergeCell ref="E19:E21"/>
    <mergeCell ref="I19:I21"/>
    <mergeCell ref="L19:L21"/>
    <mergeCell ref="M19:M21"/>
    <mergeCell ref="B13:B17"/>
    <mergeCell ref="E13:E17"/>
    <mergeCell ref="I13:I17"/>
    <mergeCell ref="L13:L17"/>
    <mergeCell ref="M13:M17"/>
    <mergeCell ref="S13:S17"/>
    <mergeCell ref="S10:S11"/>
    <mergeCell ref="T10:T11"/>
    <mergeCell ref="U10:U11"/>
    <mergeCell ref="V10:V11"/>
    <mergeCell ref="C12:D12"/>
    <mergeCell ref="B10:D11"/>
    <mergeCell ref="E10:F10"/>
    <mergeCell ref="I10:K10"/>
    <mergeCell ref="L10:L11"/>
    <mergeCell ref="M10:M11"/>
    <mergeCell ref="N10:N11"/>
    <mergeCell ref="B7:C7"/>
    <mergeCell ref="D7:F7"/>
    <mergeCell ref="B8:C8"/>
    <mergeCell ref="D8:F8"/>
    <mergeCell ref="B4:C4"/>
    <mergeCell ref="D4:F4"/>
    <mergeCell ref="J4:L4"/>
    <mergeCell ref="J6:L6"/>
    <mergeCell ref="P10:P11"/>
    <mergeCell ref="M6:P6"/>
    <mergeCell ref="M4:P4"/>
    <mergeCell ref="B5:C5"/>
    <mergeCell ref="D5:F5"/>
    <mergeCell ref="B6:C6"/>
    <mergeCell ref="D6:F6"/>
    <mergeCell ref="B2:C2"/>
    <mergeCell ref="D2:F2"/>
    <mergeCell ref="J2:L2"/>
    <mergeCell ref="M2:P2"/>
    <mergeCell ref="B3:C3"/>
    <mergeCell ref="D3:F3"/>
    <mergeCell ref="J3:L3"/>
    <mergeCell ref="M3:P3"/>
    <mergeCell ref="J5:L5"/>
    <mergeCell ref="M5:P5"/>
  </mergeCells>
  <dataValidations count="1">
    <dataValidation type="list" allowBlank="1" showInputMessage="1" showErrorMessage="1" sqref="J70" xr:uid="{00000000-0002-0000-10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863B0394-3BF2-43C0-B13B-7A794467C6C1}">
            <x14:iconSet iconSet="3Symbols" showValue="0" custom="1">
              <x14:cfvo type="percent">
                <xm:f>0</xm:f>
              </x14:cfvo>
              <x14:cfvo type="num">
                <xm:f>2</xm:f>
              </x14:cfvo>
              <x14:cfvo type="num">
                <xm:f>3</xm:f>
              </x14:cfvo>
              <x14:cfIcon iconSet="3Symbols" iconId="2"/>
              <x14:cfIcon iconSet="3Symbols" iconId="1"/>
              <x14:cfIcon iconSet="3Symbols" iconId="0"/>
            </x14:iconSet>
          </x14:cfRule>
          <xm:sqref>N12:O133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499984740745262"/>
  </sheetPr>
  <dimension ref="B2:F39"/>
  <sheetViews>
    <sheetView view="pageBreakPreview" zoomScaleNormal="100" zoomScaleSheetLayoutView="100" workbookViewId="0">
      <selection activeCell="C8" sqref="C8"/>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342</v>
      </c>
      <c r="F9" s="20" t="s">
        <v>11</v>
      </c>
    </row>
    <row r="10" spans="2:6" x14ac:dyDescent="0.25">
      <c r="B10" s="30" t="str">
        <f>'1. Prüfung (Hotel)'!B12</f>
        <v>ENV1.1</v>
      </c>
      <c r="C10" s="64" t="str">
        <f>'1. Prüfung (Hotel)'!C12:D12</f>
        <v>Umweltwirkungen über den Lebenszyklus</v>
      </c>
      <c r="D10" s="12">
        <f>'1. Prüfung (Hotel)'!J12</f>
        <v>12</v>
      </c>
      <c r="E10" s="12">
        <f>'2. Prüfung (Hotel)'!I12</f>
        <v>100</v>
      </c>
      <c r="F10" s="21">
        <f>'2. Prüfung (Hotel)'!M12</f>
        <v>1</v>
      </c>
    </row>
    <row r="11" spans="2:6" x14ac:dyDescent="0.25">
      <c r="B11" s="30" t="str">
        <f>'1. Prüfung (Hotel)'!B18</f>
        <v>ENV1.2</v>
      </c>
      <c r="C11" s="65" t="str">
        <f>'1. Prüfung (Hotel)'!C18:D18</f>
        <v>Risiken für die lokale Umwelt</v>
      </c>
      <c r="D11" s="12">
        <f>'1. Prüfung (Hotel)'!J18</f>
        <v>8</v>
      </c>
      <c r="E11" s="12">
        <f>'2. Prüfung (Hotel)'!I18</f>
        <v>100</v>
      </c>
      <c r="F11" s="21">
        <f>'2. Prüfung (Hotel)'!M18</f>
        <v>1</v>
      </c>
    </row>
    <row r="12" spans="2:6" ht="25.5" customHeight="1" x14ac:dyDescent="0.25">
      <c r="B12" s="30" t="str">
        <f>'1. Prüfung (Hotel)'!B22</f>
        <v>ENV1.3</v>
      </c>
      <c r="C12" s="65" t="str">
        <f>'1. Prüfung (Hotel)'!C22:D22</f>
        <v>Verantwortungsbewusste Ressourcengewinnung</v>
      </c>
      <c r="D12" s="12">
        <f>'1. Prüfung (Hotel)'!J22</f>
        <v>4</v>
      </c>
      <c r="E12" s="12">
        <f>'2. Prüfung (Hotel)'!I22</f>
        <v>100</v>
      </c>
      <c r="F12" s="21">
        <f>'2. Prüfung (Hotel)'!M22</f>
        <v>1</v>
      </c>
    </row>
    <row r="13" spans="2:6" x14ac:dyDescent="0.25">
      <c r="B13" s="30" t="str">
        <f>'1. Prüfung (Hotel)'!B25</f>
        <v>ENV1.8</v>
      </c>
      <c r="C13" s="65" t="str">
        <f>'1. Prüfung (Hotel)'!C25:D25</f>
        <v>Energieeffizienz und Klimaschutz</v>
      </c>
      <c r="D13" s="12">
        <f>'1. Prüfung (Hotel)'!J25</f>
        <v>6</v>
      </c>
      <c r="E13" s="12">
        <f>'2. Prüfung (Hotel)'!I25</f>
        <v>115</v>
      </c>
      <c r="F13" s="21">
        <f>'2. Prüfung (Hotel)'!M25</f>
        <v>1.1499999999999999</v>
      </c>
    </row>
    <row r="14" spans="2:6" x14ac:dyDescent="0.25">
      <c r="B14" s="30" t="str">
        <f>'1. Prüfung (Hotel)'!B34</f>
        <v>ECO1.1</v>
      </c>
      <c r="C14" s="65" t="str">
        <f>'1. Prüfung (Hotel)'!C34:D34</f>
        <v>Kosten über den Lebenszyklus</v>
      </c>
      <c r="D14" s="12">
        <f>'1. Prüfung (Hotel)'!J34</f>
        <v>15</v>
      </c>
      <c r="E14" s="12">
        <f>'2. Prüfung (Hotel)'!I34</f>
        <v>110</v>
      </c>
      <c r="F14" s="21">
        <f>'2. Prüfung (Hotel)'!M34</f>
        <v>1.1000000000000001</v>
      </c>
    </row>
    <row r="15" spans="2:6" x14ac:dyDescent="0.25">
      <c r="B15" s="30" t="str">
        <f>'1. Prüfung (Hotel)'!B39</f>
        <v>SOC1.1</v>
      </c>
      <c r="C15" s="65" t="str">
        <f>'1. Prüfung (Hotel)'!C39:D39</f>
        <v>Thermischer Komfort</v>
      </c>
      <c r="D15" s="12">
        <f>'1. Prüfung (Hotel)'!J39</f>
        <v>2</v>
      </c>
      <c r="E15" s="12">
        <f>'2. Prüfung (Hotel)'!I39</f>
        <v>100</v>
      </c>
      <c r="F15" s="21">
        <f>'2. Prüfung (Hotel)'!M39</f>
        <v>1</v>
      </c>
    </row>
    <row r="16" spans="2:6" x14ac:dyDescent="0.25">
      <c r="B16" s="30" t="str">
        <f>'1. Prüfung (Hotel)'!B52</f>
        <v>SOC1.2</v>
      </c>
      <c r="C16" s="65" t="str">
        <f>'1. Prüfung (Hotel)'!C52:D52</f>
        <v>Innenraumluftqualität</v>
      </c>
      <c r="D16" s="12">
        <f>'1. Prüfung (Hotel)'!J52</f>
        <v>8</v>
      </c>
      <c r="E16" s="12">
        <f>'2. Prüfung (Hotel)'!I52</f>
        <v>104</v>
      </c>
      <c r="F16" s="21">
        <f>'2. Prüfung (Hotel)'!M52</f>
        <v>1.04</v>
      </c>
    </row>
    <row r="17" spans="2:6" x14ac:dyDescent="0.25">
      <c r="B17" s="30" t="str">
        <f>'1. Prüfung (Hotel)'!B62</f>
        <v>SOC1.3</v>
      </c>
      <c r="C17" s="65" t="str">
        <f>'1. Prüfung (Hotel)'!C62:D62</f>
        <v>Akustischer Komfort</v>
      </c>
      <c r="D17" s="12">
        <f>'1. Prüfung (Hotel)'!J62</f>
        <v>4</v>
      </c>
      <c r="E17" s="12">
        <f>'2. Prüfung (Hotel)'!I62</f>
        <v>110</v>
      </c>
      <c r="F17" s="21">
        <f>'2. Prüfung (Hotel)'!M62</f>
        <v>1.1000000000000001</v>
      </c>
    </row>
    <row r="18" spans="2:6" x14ac:dyDescent="0.25">
      <c r="B18" s="30" t="str">
        <f>'1. Prüfung (Hotel)'!B69</f>
        <v>SOC1.4</v>
      </c>
      <c r="C18" s="65" t="str">
        <f>'1. Prüfung (Hotel)'!C69:D69</f>
        <v>Visueller Komfort</v>
      </c>
      <c r="D18" s="12">
        <f>'1. Prüfung (Hotel)'!J69</f>
        <v>4</v>
      </c>
      <c r="E18" s="12">
        <f>'2. Prüfung (Hotel)'!I69</f>
        <v>100</v>
      </c>
      <c r="F18" s="21">
        <f>'2. Prüfung (Hotel)'!M69</f>
        <v>1</v>
      </c>
    </row>
    <row r="19" spans="2:6" x14ac:dyDescent="0.25">
      <c r="B19" s="30" t="str">
        <f>'1. Prüfung (Hotel)'!B78</f>
        <v>SOC1.6</v>
      </c>
      <c r="C19" s="65" t="str">
        <f>'1. Prüfung (Hotel)'!C78:D78</f>
        <v>Aufenthaltsqualitäten</v>
      </c>
      <c r="D19" s="12">
        <f>'1. Prüfung (Hotel)'!J78</f>
        <v>4</v>
      </c>
      <c r="E19" s="12">
        <f>'2. Prüfung (Hotel)'!I78</f>
        <v>100</v>
      </c>
      <c r="F19" s="21">
        <f>'2. Prüfung (Hotel)'!M78</f>
        <v>1</v>
      </c>
    </row>
    <row r="20" spans="2:6" x14ac:dyDescent="0.25">
      <c r="B20" s="30" t="str">
        <f>'1. Prüfung (Hotel)'!B87</f>
        <v>SOC1.8</v>
      </c>
      <c r="C20" s="65" t="str">
        <f>'1. Prüfung (Hotel)'!C87:D87</f>
        <v>Gesundheitsfördernde Angebote</v>
      </c>
      <c r="D20" s="12">
        <f>'1. Prüfung (Hotel)'!J87</f>
        <v>2</v>
      </c>
      <c r="E20" s="12">
        <f>'2. Prüfung (Hotel)'!I87</f>
        <v>100</v>
      </c>
      <c r="F20" s="21">
        <f>'2. Prüfung (Hotel)'!M87</f>
        <v>1</v>
      </c>
    </row>
    <row r="21" spans="2:6" x14ac:dyDescent="0.25">
      <c r="B21" s="30" t="str">
        <f>'1. Prüfung (Hotel)'!B92</f>
        <v>SOC2.1</v>
      </c>
      <c r="C21" s="64" t="s">
        <v>337</v>
      </c>
      <c r="D21" s="12">
        <f>'1. Prüfung (Hotel)'!J92</f>
        <v>6</v>
      </c>
      <c r="E21" s="12">
        <f>'2. Prüfung (Hotel)'!I92</f>
        <v>100</v>
      </c>
      <c r="F21" s="21">
        <f>'2. Prüfung (Hotel)'!M92</f>
        <v>1</v>
      </c>
    </row>
    <row r="22" spans="2:6" x14ac:dyDescent="0.25">
      <c r="B22" s="30" t="str">
        <f>'1. Prüfung (Hotel)'!B93</f>
        <v>TEC1.2</v>
      </c>
      <c r="C22" s="64" t="str">
        <f>'1. Prüfung (Hotel)'!C93:D93</f>
        <v>Schallschutz</v>
      </c>
      <c r="D22" s="12">
        <f>'1. Prüfung (Hotel)'!J93</f>
        <v>1</v>
      </c>
      <c r="E22" s="12">
        <f>'2. Prüfung (Hotel)'!I93</f>
        <v>100</v>
      </c>
      <c r="F22" s="21">
        <f>'2. Prüfung (Hotel)'!M93</f>
        <v>1</v>
      </c>
    </row>
    <row r="23" spans="2:6" x14ac:dyDescent="0.25">
      <c r="B23" s="30" t="str">
        <f>'1. Prüfung (Hotel)'!B98</f>
        <v>TEC1.6</v>
      </c>
      <c r="C23" s="64" t="str">
        <f>'1. Prüfung (Hotel)'!C98:D98</f>
        <v>Rückbau- und Recyclingfreundlichkeit</v>
      </c>
      <c r="D23" s="12">
        <f>'1. Prüfung (Hotel)'!J98</f>
        <v>9</v>
      </c>
      <c r="E23" s="12">
        <f>'2. Prüfung (Hotel)'!I98</f>
        <v>115</v>
      </c>
      <c r="F23" s="21">
        <f>'2. Prüfung (Hotel)'!M98</f>
        <v>1.1499999999999999</v>
      </c>
    </row>
    <row r="24" spans="2:6" x14ac:dyDescent="0.25">
      <c r="B24" s="30" t="str">
        <f>'1. Prüfung (Hotel)'!B106</f>
        <v>PRO1.1</v>
      </c>
      <c r="C24" s="64" t="str">
        <f>'1. Prüfung (Hotel)'!C106:D106</f>
        <v>Projektvorbereitung und Planung</v>
      </c>
      <c r="D24" s="12">
        <f>'1. Prüfung (Hotel)'!J106</f>
        <v>2</v>
      </c>
      <c r="E24" s="12">
        <f>'2. Prüfung (Hotel)'!I106</f>
        <v>100</v>
      </c>
      <c r="F24" s="21">
        <f>'2. Prüfung (Hotel)'!M106</f>
        <v>1</v>
      </c>
    </row>
    <row r="25" spans="2:6" x14ac:dyDescent="0.25">
      <c r="B25" s="30" t="str">
        <f>'1. Prüfung (Hotel)'!B110</f>
        <v>PRO1.6</v>
      </c>
      <c r="C25" s="64" t="str">
        <f>'1. Prüfung (Hotel)'!C110:D110</f>
        <v>Verfahren zur gestalterischen Konzeption</v>
      </c>
      <c r="D25" s="12">
        <f>'1. Prüfung (Hotel)'!J110</f>
        <v>4</v>
      </c>
      <c r="E25" s="12">
        <f>'2. Prüfung (Hotel)'!I110</f>
        <v>100</v>
      </c>
      <c r="F25" s="21">
        <f>'2. Prüfung (Hotel)'!M110</f>
        <v>1</v>
      </c>
    </row>
    <row r="26" spans="2:6" ht="26.4" x14ac:dyDescent="0.25">
      <c r="B26" s="30" t="str">
        <f>'1. Prüfung (Hotel)'!B114</f>
        <v>PRO1.8</v>
      </c>
      <c r="C26" s="64" t="str">
        <f>'1. Prüfung (Hotel)'!C114:D114</f>
        <v>Konzeptionierung und Voraussetzungen für eine optimale Nutzung</v>
      </c>
      <c r="D26" s="12">
        <f>'1. Prüfung (Hotel)'!J114</f>
        <v>6</v>
      </c>
      <c r="E26" s="12">
        <f>'2. Prüfung (Hotel)'!I114</f>
        <v>100</v>
      </c>
      <c r="F26" s="21">
        <f>'2. Prüfung (Hotel)'!M114</f>
        <v>1</v>
      </c>
    </row>
    <row r="27" spans="2:6" x14ac:dyDescent="0.25">
      <c r="B27" s="30" t="str">
        <f>'1. Prüfung (Hotel)'!B125</f>
        <v>PRO2.1</v>
      </c>
      <c r="C27" s="64" t="str">
        <f>'1. Prüfung (Hotel)'!C125:D125</f>
        <v>Baustelle / Bauprozess</v>
      </c>
      <c r="D27" s="12">
        <f>'1. Prüfung (Hotel)'!J125</f>
        <v>1</v>
      </c>
      <c r="E27" s="12">
        <f>'2. Prüfung (Hotel)'!I125</f>
        <v>110</v>
      </c>
      <c r="F27" s="21">
        <f>'2. Prüfung (Hotel)'!M125</f>
        <v>1.1000000000000001</v>
      </c>
    </row>
    <row r="28" spans="2:6" x14ac:dyDescent="0.25">
      <c r="B28" s="30" t="str">
        <f>'1. Prüfung (Hotel)'!B130</f>
        <v>PRO2.4</v>
      </c>
      <c r="C28" s="64" t="str">
        <f>'1. Prüfung (Hotel)'!C130:D130</f>
        <v>Nutzerkommunikation</v>
      </c>
      <c r="D28" s="12">
        <f>'1. Prüfung (Hotel)'!J130</f>
        <v>2</v>
      </c>
      <c r="E28" s="12">
        <f>'2. Prüfung (Hotel)'!I130</f>
        <v>100</v>
      </c>
      <c r="F28" s="21">
        <f>'2. Prüfung (Hotel)'!M130</f>
        <v>1</v>
      </c>
    </row>
    <row r="30" spans="2:6" x14ac:dyDescent="0.25">
      <c r="B30" s="192" t="s">
        <v>190</v>
      </c>
      <c r="C30" s="192"/>
      <c r="D30" s="20" t="s">
        <v>338</v>
      </c>
      <c r="E30" s="20" t="s">
        <v>11</v>
      </c>
    </row>
    <row r="31" spans="2:6" x14ac:dyDescent="0.25">
      <c r="B31" s="184" t="str">
        <f>'1. Prüfung (Hotel)'!D2</f>
        <v>Ökologische Qualität (ENV)</v>
      </c>
      <c r="C31" s="184"/>
      <c r="D31" s="66">
        <f>(D10+D11+D12+D13)/100</f>
        <v>0.3</v>
      </c>
      <c r="E31" s="21">
        <f>'2. Prüfung (Hotel)'!B2</f>
        <v>1</v>
      </c>
    </row>
    <row r="32" spans="2:6" x14ac:dyDescent="0.25">
      <c r="B32" s="184" t="str">
        <f>'1. Prüfung (Hotel)'!D3</f>
        <v>Ökonomische Qualität (ECO)</v>
      </c>
      <c r="C32" s="184"/>
      <c r="D32" s="66">
        <f>D14/100</f>
        <v>0.15</v>
      </c>
      <c r="E32" s="21">
        <f>'2. Prüfung (Hotel)'!B3</f>
        <v>1</v>
      </c>
    </row>
    <row r="33" spans="2:5" x14ac:dyDescent="0.25">
      <c r="B33" s="184" t="str">
        <f>'1. Prüfung (Hotel)'!D4</f>
        <v>Soziokulturelle und Funktionale Qualität (SOC)</v>
      </c>
      <c r="C33" s="184"/>
      <c r="D33" s="66">
        <f>(D15+D16+D17+D18+D19+D20+D21)/100</f>
        <v>0.3</v>
      </c>
      <c r="E33" s="21">
        <f>'2. Prüfung (Hotel)'!B4</f>
        <v>1</v>
      </c>
    </row>
    <row r="34" spans="2:5" x14ac:dyDescent="0.25">
      <c r="B34" s="184" t="str">
        <f>'1. Prüfung (Hotel)'!D5</f>
        <v>Technische Qualität (TEC)</v>
      </c>
      <c r="C34" s="184"/>
      <c r="D34" s="66">
        <f>(D22+D23)/100</f>
        <v>0.1</v>
      </c>
      <c r="E34" s="21">
        <f>'2. Prüfung (Hotel)'!B5</f>
        <v>1</v>
      </c>
    </row>
    <row r="35" spans="2:5" x14ac:dyDescent="0.25">
      <c r="B35" s="184" t="str">
        <f>'1. Prüfung (Hotel)'!D6</f>
        <v>Prozessqualität (PRO)</v>
      </c>
      <c r="C35" s="184"/>
      <c r="D35" s="66">
        <f>(D24+D25+D26+D27+D28)/100</f>
        <v>0.15</v>
      </c>
      <c r="E35" s="21">
        <f>'2. Prüfung (Hotel)'!B6</f>
        <v>1</v>
      </c>
    </row>
    <row r="36" spans="2:5" x14ac:dyDescent="0.25">
      <c r="B36" s="190" t="s">
        <v>341</v>
      </c>
      <c r="C36" s="191"/>
      <c r="D36" s="191"/>
      <c r="E36" s="191"/>
    </row>
    <row r="37" spans="2:5" x14ac:dyDescent="0.25">
      <c r="B37" s="184" t="s">
        <v>206</v>
      </c>
      <c r="C37" s="184"/>
      <c r="D37" s="186">
        <f>'2. Prüfung (Hotel)'!B7</f>
        <v>1</v>
      </c>
      <c r="E37" s="187"/>
    </row>
    <row r="38" spans="2:5" x14ac:dyDescent="0.25">
      <c r="B38" s="184" t="s">
        <v>339</v>
      </c>
      <c r="C38" s="184"/>
      <c r="D38" s="188" t="str">
        <f>IF(AND(E31&gt;=65/100,E33&gt;=65/100,E34&gt;=65/100,E35&gt;=65/100),"Nebenanforderung Platin erfüllt",IF(AND(E31&gt;=1/2,E33&gt;=1/2,E34&gt;=1/2,E35&gt;=1/2),"Nebenanforderung Gold erfüllt",IF(AND(E31&gt;=35/100,E33&gt;=35/100,E34&gt;=35/100,E35&gt;=35/100),"Nebenanforderung Silber erfüllt","Nebenanforderung nicht erfüllt")))</f>
        <v>Nebenanforderung Platin erfüllt</v>
      </c>
      <c r="E38" s="189"/>
    </row>
    <row r="39" spans="2:5" x14ac:dyDescent="0.25">
      <c r="B39" s="184" t="s">
        <v>198</v>
      </c>
      <c r="C39" s="184"/>
      <c r="D39" s="188" t="str">
        <f>'2. Prüfung (Hotel)'!B8</f>
        <v>PLATIN</v>
      </c>
      <c r="E39" s="189"/>
    </row>
  </sheetData>
  <mergeCells count="17">
    <mergeCell ref="B38:C38"/>
    <mergeCell ref="D38:E38"/>
    <mergeCell ref="B39:C39"/>
    <mergeCell ref="D39:E39"/>
    <mergeCell ref="B32:C32"/>
    <mergeCell ref="B33:C33"/>
    <mergeCell ref="B34:C34"/>
    <mergeCell ref="B35:C35"/>
    <mergeCell ref="B36:E36"/>
    <mergeCell ref="B37:C37"/>
    <mergeCell ref="D37:E37"/>
    <mergeCell ref="B31:C31"/>
    <mergeCell ref="D2:F2"/>
    <mergeCell ref="D3:F3"/>
    <mergeCell ref="D4:F4"/>
    <mergeCell ref="B6:F6"/>
    <mergeCell ref="B30:C30"/>
  </mergeCells>
  <pageMargins left="0.7" right="0.7" top="0.78740157499999996" bottom="0.78740157499999996" header="0.3" footer="0.3"/>
  <pageSetup paperSize="9" scale="8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249977111117893"/>
  </sheetPr>
  <dimension ref="B2:T113"/>
  <sheetViews>
    <sheetView zoomScale="85" zoomScaleNormal="85" workbookViewId="0">
      <selection activeCell="D54" sqref="D54"/>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8" width="11.6640625" style="27" customWidth="1"/>
    <col min="9" max="9" width="8.6640625" style="27" customWidth="1"/>
    <col min="10" max="11" width="11.44140625" style="27"/>
    <col min="12" max="12" width="3.6640625" style="27" customWidth="1"/>
    <col min="13" max="13" width="70.6640625" style="27" customWidth="1"/>
    <col min="14" max="15" width="11.44140625" style="27"/>
    <col min="16" max="19" width="11.44140625" style="27" hidden="1" customWidth="1" outlineLevel="1"/>
    <col min="20" max="20" width="11.44140625" style="27" collapsed="1"/>
    <col min="21" max="16384" width="11.44140625" style="27"/>
  </cols>
  <sheetData>
    <row r="2" spans="2:19" x14ac:dyDescent="0.25">
      <c r="B2" s="165">
        <f>IF((K12*J12+K18*J18+K22*J22+K25*J25)/(J12+J18+J22+J25)&gt;1,1,(K12*J12+K18*J18+K22*J22+K25*J25)/(J12+J18+J22+J25))</f>
        <v>1</v>
      </c>
      <c r="C2" s="165"/>
      <c r="D2" s="168" t="s">
        <v>172</v>
      </c>
      <c r="E2" s="168"/>
      <c r="F2" s="168"/>
      <c r="H2" s="166" t="s">
        <v>8</v>
      </c>
      <c r="I2" s="166"/>
      <c r="J2" s="166"/>
      <c r="K2" s="167"/>
      <c r="L2" s="167"/>
      <c r="M2" s="167"/>
    </row>
    <row r="3" spans="2:19" x14ac:dyDescent="0.25">
      <c r="B3" s="165">
        <f>IF(K34&gt;1,1,K34)</f>
        <v>1</v>
      </c>
      <c r="C3" s="165"/>
      <c r="D3" s="168" t="s">
        <v>173</v>
      </c>
      <c r="E3" s="168"/>
      <c r="F3" s="168"/>
      <c r="H3" s="166" t="s">
        <v>9</v>
      </c>
      <c r="I3" s="166"/>
      <c r="J3" s="166"/>
      <c r="K3" s="167"/>
      <c r="L3" s="167"/>
      <c r="M3" s="167"/>
    </row>
    <row r="4" spans="2:19" x14ac:dyDescent="0.25">
      <c r="B4" s="165">
        <f>IF((K39*J39+K52*J52+K62*J62+K70*J70+K77*J77)/(J39+J52+J62+J70+J77)&gt;1,1,(K39*J39+K52*J52+K62*J62+K70*J70+K77*J77)/(J39+J52+J62+J70+J77))</f>
        <v>1</v>
      </c>
      <c r="C4" s="165"/>
      <c r="D4" s="168" t="s">
        <v>174</v>
      </c>
      <c r="E4" s="168"/>
      <c r="F4" s="168"/>
      <c r="H4" s="166" t="s">
        <v>352</v>
      </c>
      <c r="I4" s="166"/>
      <c r="J4" s="166"/>
      <c r="K4" s="167"/>
      <c r="L4" s="167"/>
      <c r="M4" s="167"/>
    </row>
    <row r="5" spans="2:19" x14ac:dyDescent="0.25">
      <c r="B5" s="165">
        <f>IF(K78&gt;1,1,K78)</f>
        <v>1</v>
      </c>
      <c r="C5" s="165"/>
      <c r="D5" s="168" t="s">
        <v>171</v>
      </c>
      <c r="E5" s="168"/>
      <c r="F5" s="168"/>
      <c r="H5" s="166" t="s">
        <v>355</v>
      </c>
      <c r="I5" s="166"/>
      <c r="J5" s="166"/>
      <c r="K5" s="167"/>
      <c r="L5" s="167"/>
      <c r="M5" s="167"/>
    </row>
    <row r="6" spans="2:19" x14ac:dyDescent="0.25">
      <c r="B6" s="165">
        <f>IF((K86*J86+K90*J90+K94*J94+K105*J105+K110*J110)/(J86+J90+J94+J105+J110)&gt;1,1,(K86*J86+K90*J90+K94*J94+K105*J105+K110*J110)/(J86+J90+J94+J105+J110))</f>
        <v>1</v>
      </c>
      <c r="C6" s="165"/>
      <c r="D6" s="168" t="s">
        <v>175</v>
      </c>
      <c r="E6" s="168"/>
      <c r="F6" s="168"/>
      <c r="H6" s="166" t="s">
        <v>356</v>
      </c>
      <c r="I6" s="166"/>
      <c r="J6" s="166"/>
      <c r="K6" s="167"/>
      <c r="L6" s="167"/>
      <c r="M6" s="167"/>
    </row>
    <row r="7" spans="2:19" x14ac:dyDescent="0.25">
      <c r="B7" s="165">
        <f>(B2*(J12+J18+J22+J25)+B3*J34+B4*(J39+J52+J62+J70+J77)+B5*J78+B6*(J86+J90+J94+J105+J110))/100</f>
        <v>1</v>
      </c>
      <c r="C7" s="165"/>
      <c r="D7" s="168" t="s">
        <v>176</v>
      </c>
      <c r="E7" s="168"/>
      <c r="F7" s="168"/>
    </row>
    <row r="8" spans="2:19" x14ac:dyDescent="0.25">
      <c r="B8" s="165" t="str">
        <f>IF(AND(B7&gt;=8/10,B2&gt;=65/100,B4&gt;=65/100,B6&gt;=65/100),"PLATIN",IF(AND(B7&gt;=65/100,B2&gt;=1/2,B4&gt;=1/2,B6&gt;=1/2),"GOLD",IF(AND(B7&gt;=1/2,B2&gt;=35/100,B4&gt;=35/100,B6&gt;=35/100),"SILBER","keine Ausz.")))</f>
        <v>PLATIN</v>
      </c>
      <c r="C8" s="165"/>
      <c r="D8" s="168" t="s">
        <v>179</v>
      </c>
      <c r="E8" s="168"/>
      <c r="F8" s="168"/>
    </row>
    <row r="10" spans="2:19" ht="50.1" customHeight="1" x14ac:dyDescent="0.25">
      <c r="B10" s="164" t="s">
        <v>2</v>
      </c>
      <c r="C10" s="164"/>
      <c r="D10" s="164"/>
      <c r="E10" s="176" t="s">
        <v>5</v>
      </c>
      <c r="F10" s="194"/>
      <c r="G10" s="169" t="s">
        <v>328</v>
      </c>
      <c r="H10" s="164"/>
      <c r="I10" s="164"/>
      <c r="J10" s="170" t="s">
        <v>10</v>
      </c>
      <c r="K10" s="171" t="s">
        <v>11</v>
      </c>
      <c r="L10" s="171" t="s">
        <v>329</v>
      </c>
      <c r="M10" s="164" t="s">
        <v>4</v>
      </c>
      <c r="P10" s="162" t="s">
        <v>0</v>
      </c>
      <c r="Q10" s="161" t="s">
        <v>168</v>
      </c>
      <c r="R10" s="161" t="s">
        <v>169</v>
      </c>
      <c r="S10" s="161" t="s">
        <v>170</v>
      </c>
    </row>
    <row r="11" spans="2:19" ht="50.1" customHeight="1" x14ac:dyDescent="0.25">
      <c r="B11" s="164"/>
      <c r="C11" s="164"/>
      <c r="D11" s="164"/>
      <c r="E11" s="1" t="s">
        <v>6</v>
      </c>
      <c r="F11" s="1" t="s">
        <v>7</v>
      </c>
      <c r="G11" s="1" t="s">
        <v>6</v>
      </c>
      <c r="H11" s="1" t="s">
        <v>7</v>
      </c>
      <c r="I11" s="1" t="s">
        <v>3</v>
      </c>
      <c r="J11" s="171"/>
      <c r="K11" s="171"/>
      <c r="L11" s="171"/>
      <c r="M11" s="164"/>
      <c r="P11" s="162"/>
      <c r="Q11" s="161"/>
      <c r="R11" s="162"/>
      <c r="S11" s="162"/>
    </row>
    <row r="12" spans="2:19" ht="26.1" customHeight="1" x14ac:dyDescent="0.25">
      <c r="B12" s="29" t="s">
        <v>1</v>
      </c>
      <c r="C12" s="163" t="s">
        <v>12</v>
      </c>
      <c r="D12" s="163"/>
      <c r="E12" s="47">
        <f>Gastronomie!E12</f>
        <v>0</v>
      </c>
      <c r="F12" s="23"/>
      <c r="G12" s="49">
        <f>R12</f>
        <v>100</v>
      </c>
      <c r="H12" s="23"/>
      <c r="I12" s="12">
        <v>100</v>
      </c>
      <c r="J12" s="12">
        <v>12</v>
      </c>
      <c r="K12" s="21">
        <f>R12/I12</f>
        <v>1</v>
      </c>
      <c r="L12" s="50"/>
      <c r="M12" s="11"/>
      <c r="P12" s="12" t="str">
        <f>IF(B12&lt;&gt;"",B12,"")</f>
        <v>ENV1.1</v>
      </c>
      <c r="Q12" s="23"/>
      <c r="R12" s="12">
        <f>IF(SUM(Q13:Q17)&gt;I12,I12,SUM(Q13:Q17))</f>
        <v>100</v>
      </c>
      <c r="S12" s="23"/>
    </row>
    <row r="13" spans="2:19" ht="132" x14ac:dyDescent="0.25">
      <c r="B13" s="173"/>
      <c r="C13" s="6" t="s">
        <v>13</v>
      </c>
      <c r="D13" s="28" t="s">
        <v>20</v>
      </c>
      <c r="E13" s="193"/>
      <c r="F13" s="48">
        <f>Gastronomie!F13</f>
        <v>0</v>
      </c>
      <c r="G13" s="193"/>
      <c r="H13" s="13">
        <v>40</v>
      </c>
      <c r="I13" s="12">
        <v>40</v>
      </c>
      <c r="J13" s="174"/>
      <c r="K13" s="174"/>
      <c r="L13" s="51"/>
      <c r="M13" s="11"/>
      <c r="P13" s="174" t="str">
        <f t="shared" ref="P13:P62" si="0">IF(B13&lt;&gt;"",B13,"")</f>
        <v/>
      </c>
      <c r="Q13" s="12">
        <f>IF(H13&gt;I13,I13,H13)</f>
        <v>40</v>
      </c>
      <c r="R13" s="174"/>
      <c r="S13" s="174"/>
    </row>
    <row r="14" spans="2:19" ht="132" x14ac:dyDescent="0.25">
      <c r="B14" s="173"/>
      <c r="C14" s="6" t="s">
        <v>14</v>
      </c>
      <c r="D14" s="28" t="s">
        <v>19</v>
      </c>
      <c r="E14" s="193"/>
      <c r="F14" s="48">
        <f>Gastronomie!F14</f>
        <v>0</v>
      </c>
      <c r="G14" s="193"/>
      <c r="H14" s="13">
        <v>10</v>
      </c>
      <c r="I14" s="12">
        <v>10</v>
      </c>
      <c r="J14" s="174"/>
      <c r="K14" s="174"/>
      <c r="L14" s="51"/>
      <c r="M14" s="11"/>
      <c r="P14" s="174" t="str">
        <f t="shared" si="0"/>
        <v/>
      </c>
      <c r="Q14" s="12">
        <f t="shared" ref="Q14:Q69" si="1">IF(H14&gt;I14,I14,H14)</f>
        <v>10</v>
      </c>
      <c r="R14" s="174"/>
      <c r="S14" s="174"/>
    </row>
    <row r="15" spans="2:19" ht="132" x14ac:dyDescent="0.25">
      <c r="B15" s="173"/>
      <c r="C15" s="6" t="s">
        <v>15</v>
      </c>
      <c r="D15" s="28" t="s">
        <v>16</v>
      </c>
      <c r="E15" s="193"/>
      <c r="F15" s="48">
        <f>Gastronomie!F15</f>
        <v>0</v>
      </c>
      <c r="G15" s="193"/>
      <c r="H15" s="13">
        <v>40</v>
      </c>
      <c r="I15" s="12">
        <v>40</v>
      </c>
      <c r="J15" s="174"/>
      <c r="K15" s="174"/>
      <c r="L15" s="51"/>
      <c r="M15" s="11"/>
      <c r="P15" s="174" t="str">
        <f t="shared" si="0"/>
        <v/>
      </c>
      <c r="Q15" s="12">
        <f t="shared" si="1"/>
        <v>40</v>
      </c>
      <c r="R15" s="174"/>
      <c r="S15" s="174"/>
    </row>
    <row r="16" spans="2:19" ht="131.25" customHeight="1" x14ac:dyDescent="0.25">
      <c r="B16" s="173"/>
      <c r="C16" s="6" t="s">
        <v>17</v>
      </c>
      <c r="D16" s="28" t="s">
        <v>18</v>
      </c>
      <c r="E16" s="193"/>
      <c r="F16" s="48">
        <f>Gastronomie!F16</f>
        <v>0</v>
      </c>
      <c r="G16" s="193"/>
      <c r="H16" s="13">
        <v>10</v>
      </c>
      <c r="I16" s="12">
        <v>10</v>
      </c>
      <c r="J16" s="174"/>
      <c r="K16" s="174"/>
      <c r="L16" s="51"/>
      <c r="M16" s="11"/>
      <c r="P16" s="174" t="str">
        <f t="shared" si="0"/>
        <v/>
      </c>
      <c r="Q16" s="12">
        <f t="shared" si="1"/>
        <v>10</v>
      </c>
      <c r="R16" s="174"/>
      <c r="S16" s="174"/>
    </row>
    <row r="17" spans="2:19" ht="132" x14ac:dyDescent="0.25">
      <c r="B17" s="173"/>
      <c r="C17" s="6" t="s">
        <v>22</v>
      </c>
      <c r="D17" s="28" t="s">
        <v>21</v>
      </c>
      <c r="E17" s="193"/>
      <c r="F17" s="48">
        <f>Gastronomie!F17</f>
        <v>0</v>
      </c>
      <c r="G17" s="193"/>
      <c r="H17" s="13">
        <v>12</v>
      </c>
      <c r="I17" s="12">
        <v>12</v>
      </c>
      <c r="J17" s="174"/>
      <c r="K17" s="174"/>
      <c r="L17" s="51"/>
      <c r="M17" s="11"/>
      <c r="P17" s="174" t="str">
        <f t="shared" si="0"/>
        <v/>
      </c>
      <c r="Q17" s="12">
        <f t="shared" si="1"/>
        <v>12</v>
      </c>
      <c r="R17" s="174"/>
      <c r="S17" s="174"/>
    </row>
    <row r="18" spans="2:19" ht="26.1" customHeight="1" x14ac:dyDescent="0.25">
      <c r="B18" s="29" t="s">
        <v>23</v>
      </c>
      <c r="C18" s="172" t="s">
        <v>24</v>
      </c>
      <c r="D18" s="172"/>
      <c r="E18" s="47">
        <f>Gastronomie!E18</f>
        <v>0</v>
      </c>
      <c r="F18" s="23"/>
      <c r="G18" s="49">
        <f>R18</f>
        <v>100</v>
      </c>
      <c r="H18" s="23"/>
      <c r="I18" s="12">
        <v>100</v>
      </c>
      <c r="J18" s="12">
        <v>8</v>
      </c>
      <c r="K18" s="21">
        <f>R18/I18</f>
        <v>1</v>
      </c>
      <c r="L18" s="50"/>
      <c r="M18" s="11"/>
      <c r="P18" s="12" t="str">
        <f t="shared" si="0"/>
        <v>ENV1.2</v>
      </c>
      <c r="Q18" s="23"/>
      <c r="R18" s="12">
        <f>IF(SUM(Q19:Q21)&gt;I18,I18,SUM(Q19:Q21))</f>
        <v>100</v>
      </c>
      <c r="S18" s="23"/>
    </row>
    <row r="19" spans="2:19" ht="156.75" customHeight="1" x14ac:dyDescent="0.25">
      <c r="B19" s="173"/>
      <c r="C19" s="2" t="s">
        <v>13</v>
      </c>
      <c r="D19" s="28" t="s">
        <v>299</v>
      </c>
      <c r="E19" s="193"/>
      <c r="F19" s="48">
        <f>Gastronomie!F19</f>
        <v>0</v>
      </c>
      <c r="G19" s="193"/>
      <c r="H19" s="13">
        <v>60</v>
      </c>
      <c r="I19" s="12">
        <v>60</v>
      </c>
      <c r="J19" s="174"/>
      <c r="K19" s="174"/>
      <c r="L19" s="51"/>
      <c r="M19" s="11"/>
      <c r="P19" s="174" t="str">
        <f t="shared" si="0"/>
        <v/>
      </c>
      <c r="Q19" s="12">
        <f t="shared" si="1"/>
        <v>60</v>
      </c>
      <c r="R19" s="174"/>
      <c r="S19" s="174"/>
    </row>
    <row r="20" spans="2:19" ht="79.2" x14ac:dyDescent="0.25">
      <c r="B20" s="173"/>
      <c r="C20" s="2" t="s">
        <v>14</v>
      </c>
      <c r="D20" s="22" t="s">
        <v>26</v>
      </c>
      <c r="E20" s="193"/>
      <c r="F20" s="48">
        <f>Gastronomie!F20</f>
        <v>0</v>
      </c>
      <c r="G20" s="193"/>
      <c r="H20" s="13">
        <v>10</v>
      </c>
      <c r="I20" s="12">
        <v>10</v>
      </c>
      <c r="J20" s="174"/>
      <c r="K20" s="174"/>
      <c r="L20" s="51"/>
      <c r="M20" s="11"/>
      <c r="P20" s="174" t="str">
        <f t="shared" si="0"/>
        <v/>
      </c>
      <c r="Q20" s="12">
        <f>IF(OR(H20="x",H20="X"),0,IF(H20&gt;I20,I20,H20))</f>
        <v>10</v>
      </c>
      <c r="R20" s="174"/>
      <c r="S20" s="174"/>
    </row>
    <row r="21" spans="2:19" ht="158.4" x14ac:dyDescent="0.25">
      <c r="B21" s="173"/>
      <c r="C21" s="2" t="s">
        <v>15</v>
      </c>
      <c r="D21" s="22" t="s">
        <v>27</v>
      </c>
      <c r="E21" s="193"/>
      <c r="F21" s="48">
        <f>Gastronomie!F21</f>
        <v>0</v>
      </c>
      <c r="G21" s="193"/>
      <c r="H21" s="13">
        <v>40</v>
      </c>
      <c r="I21" s="12">
        <v>40</v>
      </c>
      <c r="J21" s="174"/>
      <c r="K21" s="174"/>
      <c r="L21" s="51"/>
      <c r="M21" s="11"/>
      <c r="P21" s="174" t="str">
        <f t="shared" si="0"/>
        <v/>
      </c>
      <c r="Q21" s="12">
        <f t="shared" si="1"/>
        <v>40</v>
      </c>
      <c r="R21" s="174"/>
      <c r="S21" s="174"/>
    </row>
    <row r="22" spans="2:19" ht="26.1" customHeight="1" x14ac:dyDescent="0.25">
      <c r="B22" s="29" t="s">
        <v>28</v>
      </c>
      <c r="C22" s="175" t="s">
        <v>340</v>
      </c>
      <c r="D22" s="175"/>
      <c r="E22" s="47">
        <f>Gastronomie!E22</f>
        <v>0</v>
      </c>
      <c r="F22" s="23"/>
      <c r="G22" s="49">
        <f>R22</f>
        <v>100</v>
      </c>
      <c r="H22" s="23"/>
      <c r="I22" s="12">
        <v>100</v>
      </c>
      <c r="J22" s="12">
        <v>4</v>
      </c>
      <c r="K22" s="21">
        <f>R22/I22</f>
        <v>1</v>
      </c>
      <c r="L22" s="50"/>
      <c r="M22" s="11"/>
      <c r="P22" s="12" t="str">
        <f t="shared" si="0"/>
        <v>ENV1.3</v>
      </c>
      <c r="Q22" s="23"/>
      <c r="R22" s="12">
        <f>IF(SUM(Q23:Q24)&gt;I22,I22,SUM(Q23:Q24))</f>
        <v>100</v>
      </c>
      <c r="S22" s="23"/>
    </row>
    <row r="23" spans="2:19" ht="132" customHeight="1" x14ac:dyDescent="0.25">
      <c r="B23" s="179"/>
      <c r="C23" s="17" t="s">
        <v>233</v>
      </c>
      <c r="D23" s="18" t="s">
        <v>232</v>
      </c>
      <c r="E23" s="179"/>
      <c r="F23" s="48">
        <f>Gastronomie!F23</f>
        <v>0</v>
      </c>
      <c r="G23" s="179"/>
      <c r="H23" s="13">
        <v>100</v>
      </c>
      <c r="I23" s="12">
        <v>100</v>
      </c>
      <c r="J23" s="179"/>
      <c r="K23" s="179"/>
      <c r="L23" s="52"/>
      <c r="M23" s="11"/>
      <c r="P23" s="179"/>
      <c r="Q23" s="12">
        <f t="shared" si="1"/>
        <v>100</v>
      </c>
      <c r="R23" s="179"/>
      <c r="S23" s="179"/>
    </row>
    <row r="24" spans="2:19" ht="159" customHeight="1" x14ac:dyDescent="0.25">
      <c r="B24" s="180"/>
      <c r="C24" s="17" t="s">
        <v>231</v>
      </c>
      <c r="D24" s="18" t="s">
        <v>234</v>
      </c>
      <c r="E24" s="180"/>
      <c r="F24" s="48">
        <f>Gastronomie!F24</f>
        <v>0</v>
      </c>
      <c r="G24" s="180"/>
      <c r="H24" s="13">
        <v>10</v>
      </c>
      <c r="I24" s="12">
        <v>10</v>
      </c>
      <c r="J24" s="180"/>
      <c r="K24" s="180"/>
      <c r="L24" s="53"/>
      <c r="M24" s="11"/>
      <c r="P24" s="180"/>
      <c r="Q24" s="12">
        <f t="shared" si="1"/>
        <v>10</v>
      </c>
      <c r="R24" s="180"/>
      <c r="S24" s="180"/>
    </row>
    <row r="25" spans="2:19" ht="26.1" customHeight="1" x14ac:dyDescent="0.25">
      <c r="B25" s="29" t="s">
        <v>37</v>
      </c>
      <c r="C25" s="178" t="s">
        <v>38</v>
      </c>
      <c r="D25" s="178"/>
      <c r="E25" s="47">
        <f>Gastronomie!E25</f>
        <v>0</v>
      </c>
      <c r="F25" s="23"/>
      <c r="G25" s="49">
        <f>R25+S25</f>
        <v>115</v>
      </c>
      <c r="H25" s="23"/>
      <c r="I25" s="12">
        <v>115</v>
      </c>
      <c r="J25" s="12">
        <v>6</v>
      </c>
      <c r="K25" s="21">
        <f>(R25/100)+(S25/100)</f>
        <v>1.1499999999999999</v>
      </c>
      <c r="L25" s="50"/>
      <c r="M25" s="11"/>
      <c r="P25" s="12" t="str">
        <f t="shared" si="0"/>
        <v>ENV1.8</v>
      </c>
      <c r="Q25" s="23"/>
      <c r="R25" s="12">
        <f>IF(SUM(Q26:Q30)&gt;100,100,SUM(Q26:Q30))</f>
        <v>100</v>
      </c>
      <c r="S25" s="12">
        <f>SUM(Q31:Q33)</f>
        <v>15</v>
      </c>
    </row>
    <row r="26" spans="2:19" ht="66" x14ac:dyDescent="0.25">
      <c r="B26" s="173"/>
      <c r="C26" s="2" t="s">
        <v>13</v>
      </c>
      <c r="D26" s="28" t="s">
        <v>39</v>
      </c>
      <c r="E26" s="193"/>
      <c r="F26" s="48">
        <f>Gastronomie!F26</f>
        <v>0</v>
      </c>
      <c r="G26" s="193"/>
      <c r="H26" s="13">
        <v>15</v>
      </c>
      <c r="I26" s="12">
        <v>15</v>
      </c>
      <c r="J26" s="174"/>
      <c r="K26" s="174"/>
      <c r="L26" s="51"/>
      <c r="M26" s="11"/>
      <c r="P26" s="174" t="str">
        <f t="shared" si="0"/>
        <v/>
      </c>
      <c r="Q26" s="12">
        <f t="shared" si="1"/>
        <v>15</v>
      </c>
      <c r="R26" s="174"/>
      <c r="S26" s="174"/>
    </row>
    <row r="27" spans="2:19" ht="105.6" x14ac:dyDescent="0.25">
      <c r="B27" s="173"/>
      <c r="C27" s="2" t="s">
        <v>14</v>
      </c>
      <c r="D27" s="28" t="s">
        <v>40</v>
      </c>
      <c r="E27" s="193"/>
      <c r="F27" s="48">
        <f>Gastronomie!F27</f>
        <v>0</v>
      </c>
      <c r="G27" s="193"/>
      <c r="H27" s="13">
        <v>15</v>
      </c>
      <c r="I27" s="12">
        <v>15</v>
      </c>
      <c r="J27" s="174"/>
      <c r="K27" s="174"/>
      <c r="L27" s="51"/>
      <c r="M27" s="11"/>
      <c r="P27" s="174" t="str">
        <f t="shared" si="0"/>
        <v/>
      </c>
      <c r="Q27" s="12">
        <f t="shared" si="1"/>
        <v>15</v>
      </c>
      <c r="R27" s="174"/>
      <c r="S27" s="174"/>
    </row>
    <row r="28" spans="2:19" ht="237.6" x14ac:dyDescent="0.25">
      <c r="B28" s="173"/>
      <c r="C28" s="3" t="s">
        <v>120</v>
      </c>
      <c r="D28" s="28" t="s">
        <v>119</v>
      </c>
      <c r="E28" s="193"/>
      <c r="F28" s="48">
        <f>Gastronomie!F28</f>
        <v>0</v>
      </c>
      <c r="G28" s="193"/>
      <c r="H28" s="13">
        <v>50</v>
      </c>
      <c r="I28" s="12">
        <v>50</v>
      </c>
      <c r="J28" s="174"/>
      <c r="K28" s="174"/>
      <c r="L28" s="51"/>
      <c r="M28" s="11"/>
      <c r="P28" s="174" t="str">
        <f t="shared" si="0"/>
        <v/>
      </c>
      <c r="Q28" s="12">
        <f t="shared" si="1"/>
        <v>50</v>
      </c>
      <c r="R28" s="174"/>
      <c r="S28" s="174"/>
    </row>
    <row r="29" spans="2:19" ht="66" x14ac:dyDescent="0.25">
      <c r="B29" s="173"/>
      <c r="C29" s="2" t="s">
        <v>15</v>
      </c>
      <c r="D29" s="28" t="s">
        <v>42</v>
      </c>
      <c r="E29" s="193"/>
      <c r="F29" s="48">
        <f>Gastronomie!F29</f>
        <v>0</v>
      </c>
      <c r="G29" s="193"/>
      <c r="H29" s="13">
        <v>20</v>
      </c>
      <c r="I29" s="12">
        <v>20</v>
      </c>
      <c r="J29" s="174"/>
      <c r="K29" s="174"/>
      <c r="L29" s="51"/>
      <c r="M29" s="11"/>
      <c r="P29" s="174" t="str">
        <f t="shared" si="0"/>
        <v/>
      </c>
      <c r="Q29" s="12">
        <f t="shared" si="1"/>
        <v>20</v>
      </c>
      <c r="R29" s="174"/>
      <c r="S29" s="174"/>
    </row>
    <row r="30" spans="2:19" ht="144.75" customHeight="1" x14ac:dyDescent="0.25">
      <c r="B30" s="173"/>
      <c r="C30" s="2" t="s">
        <v>17</v>
      </c>
      <c r="D30" s="28" t="s">
        <v>43</v>
      </c>
      <c r="E30" s="193"/>
      <c r="F30" s="48">
        <f>Gastronomie!F30</f>
        <v>0</v>
      </c>
      <c r="G30" s="193"/>
      <c r="H30" s="13">
        <v>5</v>
      </c>
      <c r="I30" s="12">
        <v>5</v>
      </c>
      <c r="J30" s="174"/>
      <c r="K30" s="174"/>
      <c r="L30" s="51"/>
      <c r="M30" s="11"/>
      <c r="P30" s="174" t="str">
        <f t="shared" si="0"/>
        <v/>
      </c>
      <c r="Q30" s="12">
        <f>IF(OR(H30="x",H30="X"),0,IF(H30&gt;I30,I30,H30))</f>
        <v>5</v>
      </c>
      <c r="R30" s="174"/>
      <c r="S30" s="174"/>
    </row>
    <row r="31" spans="2:19" ht="52.8" x14ac:dyDescent="0.25">
      <c r="B31" s="173"/>
      <c r="C31" s="4" t="s">
        <v>35</v>
      </c>
      <c r="D31" s="28" t="s">
        <v>44</v>
      </c>
      <c r="E31" s="193"/>
      <c r="F31" s="48">
        <f>Gastronomie!F31</f>
        <v>0</v>
      </c>
      <c r="G31" s="193"/>
      <c r="H31" s="13">
        <v>5</v>
      </c>
      <c r="I31" s="12">
        <v>5</v>
      </c>
      <c r="J31" s="174"/>
      <c r="K31" s="174"/>
      <c r="L31" s="51"/>
      <c r="M31" s="11"/>
      <c r="P31" s="174" t="str">
        <f t="shared" si="0"/>
        <v/>
      </c>
      <c r="Q31" s="12">
        <f t="shared" si="1"/>
        <v>5</v>
      </c>
      <c r="R31" s="174"/>
      <c r="S31" s="174"/>
    </row>
    <row r="32" spans="2:19" ht="52.8" x14ac:dyDescent="0.25">
      <c r="B32" s="173"/>
      <c r="C32" s="2" t="s">
        <v>36</v>
      </c>
      <c r="D32" s="28" t="s">
        <v>46</v>
      </c>
      <c r="E32" s="193"/>
      <c r="F32" s="48">
        <f>Gastronomie!F32</f>
        <v>0</v>
      </c>
      <c r="G32" s="193"/>
      <c r="H32" s="13">
        <v>5</v>
      </c>
      <c r="I32" s="12">
        <v>5</v>
      </c>
      <c r="J32" s="174"/>
      <c r="K32" s="174"/>
      <c r="L32" s="51"/>
      <c r="M32" s="11"/>
      <c r="P32" s="174" t="str">
        <f t="shared" si="0"/>
        <v/>
      </c>
      <c r="Q32" s="12">
        <f t="shared" si="1"/>
        <v>5</v>
      </c>
      <c r="R32" s="174"/>
      <c r="S32" s="174"/>
    </row>
    <row r="33" spans="2:19" ht="39.6" x14ac:dyDescent="0.25">
      <c r="B33" s="173"/>
      <c r="C33" s="2" t="s">
        <v>45</v>
      </c>
      <c r="D33" s="28" t="s">
        <v>47</v>
      </c>
      <c r="E33" s="193"/>
      <c r="F33" s="48">
        <f>Gastronomie!F33</f>
        <v>0</v>
      </c>
      <c r="G33" s="193"/>
      <c r="H33" s="13">
        <v>5</v>
      </c>
      <c r="I33" s="12">
        <v>5</v>
      </c>
      <c r="J33" s="174"/>
      <c r="K33" s="174"/>
      <c r="L33" s="51"/>
      <c r="M33" s="11"/>
      <c r="P33" s="174" t="str">
        <f t="shared" si="0"/>
        <v/>
      </c>
      <c r="Q33" s="12">
        <f t="shared" si="1"/>
        <v>5</v>
      </c>
      <c r="R33" s="174"/>
      <c r="S33" s="174"/>
    </row>
    <row r="34" spans="2:19" ht="26.1" customHeight="1" x14ac:dyDescent="0.25">
      <c r="B34" s="29" t="s">
        <v>48</v>
      </c>
      <c r="C34" s="178" t="s">
        <v>49</v>
      </c>
      <c r="D34" s="178"/>
      <c r="E34" s="47">
        <f>Gastronomie!E34</f>
        <v>0</v>
      </c>
      <c r="F34" s="23"/>
      <c r="G34" s="49">
        <f>R34+S34</f>
        <v>110</v>
      </c>
      <c r="H34" s="23"/>
      <c r="I34" s="12">
        <f>IF(OR(H36="x",H36="X"),100,110)</f>
        <v>110</v>
      </c>
      <c r="J34" s="12">
        <v>15</v>
      </c>
      <c r="K34" s="21">
        <f>(R34/(I34-10))+(S34/100)</f>
        <v>1.1000000000000001</v>
      </c>
      <c r="L34" s="50"/>
      <c r="M34" s="11"/>
      <c r="P34" s="12" t="str">
        <f t="shared" si="0"/>
        <v>ECO1.1</v>
      </c>
      <c r="Q34" s="23"/>
      <c r="R34" s="12">
        <f>SUM(Q35:Q37)</f>
        <v>100</v>
      </c>
      <c r="S34" s="12">
        <f>Q38</f>
        <v>10</v>
      </c>
    </row>
    <row r="35" spans="2:19" ht="300" customHeight="1" x14ac:dyDescent="0.25">
      <c r="B35" s="173"/>
      <c r="C35" s="2" t="s">
        <v>13</v>
      </c>
      <c r="D35" s="28" t="s">
        <v>235</v>
      </c>
      <c r="E35" s="193"/>
      <c r="F35" s="48">
        <f>Gastronomie!F35</f>
        <v>0</v>
      </c>
      <c r="G35" s="193"/>
      <c r="H35" s="13">
        <v>77</v>
      </c>
      <c r="I35" s="12">
        <v>77</v>
      </c>
      <c r="J35" s="174"/>
      <c r="K35" s="174"/>
      <c r="L35" s="51"/>
      <c r="M35" s="11"/>
      <c r="P35" s="174" t="str">
        <f t="shared" si="0"/>
        <v/>
      </c>
      <c r="Q35" s="12">
        <f t="shared" si="1"/>
        <v>77</v>
      </c>
      <c r="R35" s="174"/>
      <c r="S35" s="174"/>
    </row>
    <row r="36" spans="2:19" ht="79.2" x14ac:dyDescent="0.25">
      <c r="B36" s="173"/>
      <c r="C36" s="2" t="s">
        <v>14</v>
      </c>
      <c r="D36" s="28" t="s">
        <v>237</v>
      </c>
      <c r="E36" s="193"/>
      <c r="F36" s="48">
        <f>Gastronomie!F36</f>
        <v>0</v>
      </c>
      <c r="G36" s="193"/>
      <c r="H36" s="13">
        <v>10</v>
      </c>
      <c r="I36" s="12">
        <v>10</v>
      </c>
      <c r="J36" s="174"/>
      <c r="K36" s="174"/>
      <c r="L36" s="51"/>
      <c r="M36" s="11"/>
      <c r="P36" s="174"/>
      <c r="Q36" s="12">
        <f>IF(OR(H36="x",H36="X"),0,IF(H36&gt;I36,I36,H36))</f>
        <v>10</v>
      </c>
      <c r="R36" s="174"/>
      <c r="S36" s="174"/>
    </row>
    <row r="37" spans="2:19" ht="237.6" x14ac:dyDescent="0.25">
      <c r="B37" s="173"/>
      <c r="C37" s="2" t="s">
        <v>15</v>
      </c>
      <c r="D37" s="28" t="s">
        <v>236</v>
      </c>
      <c r="E37" s="193"/>
      <c r="F37" s="48">
        <f>Gastronomie!F37</f>
        <v>0</v>
      </c>
      <c r="G37" s="193"/>
      <c r="H37" s="13">
        <v>13</v>
      </c>
      <c r="I37" s="12">
        <v>13</v>
      </c>
      <c r="J37" s="174"/>
      <c r="K37" s="174"/>
      <c r="L37" s="51"/>
      <c r="M37" s="11"/>
      <c r="P37" s="174" t="str">
        <f t="shared" si="0"/>
        <v/>
      </c>
      <c r="Q37" s="12">
        <f t="shared" si="1"/>
        <v>13</v>
      </c>
      <c r="R37" s="174"/>
      <c r="S37" s="174"/>
    </row>
    <row r="38" spans="2:19" ht="118.8" x14ac:dyDescent="0.25">
      <c r="B38" s="173"/>
      <c r="C38" s="2" t="s">
        <v>35</v>
      </c>
      <c r="D38" s="28" t="s">
        <v>52</v>
      </c>
      <c r="E38" s="193"/>
      <c r="F38" s="48">
        <f>Gastronomie!F38</f>
        <v>0</v>
      </c>
      <c r="G38" s="193"/>
      <c r="H38" s="13">
        <v>10</v>
      </c>
      <c r="I38" s="12">
        <v>10</v>
      </c>
      <c r="J38" s="174"/>
      <c r="K38" s="174"/>
      <c r="L38" s="51"/>
      <c r="M38" s="11"/>
      <c r="P38" s="174" t="str">
        <f t="shared" si="0"/>
        <v/>
      </c>
      <c r="Q38" s="12">
        <f t="shared" si="1"/>
        <v>10</v>
      </c>
      <c r="R38" s="174"/>
      <c r="S38" s="174"/>
    </row>
    <row r="39" spans="2:19" ht="26.1" customHeight="1" x14ac:dyDescent="0.25">
      <c r="B39" s="29" t="s">
        <v>62</v>
      </c>
      <c r="C39" s="181" t="s">
        <v>63</v>
      </c>
      <c r="D39" s="181"/>
      <c r="E39" s="47">
        <f>Gastronomie!E39</f>
        <v>0</v>
      </c>
      <c r="F39" s="23"/>
      <c r="G39" s="49">
        <f>R39</f>
        <v>100</v>
      </c>
      <c r="H39" s="23"/>
      <c r="I39" s="12">
        <v>100</v>
      </c>
      <c r="J39" s="12">
        <v>2</v>
      </c>
      <c r="K39" s="21">
        <f>R39/I39</f>
        <v>1</v>
      </c>
      <c r="L39" s="50"/>
      <c r="M39" s="11"/>
      <c r="P39" s="12" t="str">
        <f t="shared" si="0"/>
        <v>SOC1.1</v>
      </c>
      <c r="Q39" s="23"/>
      <c r="R39" s="12">
        <f>IF(Q40&gt;0,Q40,SUM(IF(Q41+Q42+Q43&gt;25,25,Q41+Q42+Q43),IF(Q44+Q45&gt;15,15,Q44+Q45),IF(Q46+Q47&gt;15,15,Q46+Q47),IF(Q48+Q49&gt;15,15,Q48+Q49),IF(Q50+Q51&gt;15,15,Q50+Q51)))</f>
        <v>100</v>
      </c>
      <c r="S39" s="23"/>
    </row>
    <row r="40" spans="2:19" ht="132" x14ac:dyDescent="0.25">
      <c r="B40" s="173"/>
      <c r="C40" s="2" t="s">
        <v>13</v>
      </c>
      <c r="D40" s="28" t="s">
        <v>64</v>
      </c>
      <c r="E40" s="193"/>
      <c r="F40" s="48">
        <f>Gastronomie!F40</f>
        <v>0</v>
      </c>
      <c r="G40" s="193"/>
      <c r="H40" s="13">
        <v>100</v>
      </c>
      <c r="I40" s="12">
        <v>100</v>
      </c>
      <c r="J40" s="174"/>
      <c r="K40" s="174"/>
      <c r="L40" s="51"/>
      <c r="M40" s="11"/>
      <c r="P40" s="174" t="str">
        <f t="shared" si="0"/>
        <v/>
      </c>
      <c r="Q40" s="12">
        <f t="shared" si="1"/>
        <v>100</v>
      </c>
      <c r="R40" s="174"/>
      <c r="S40" s="174"/>
    </row>
    <row r="41" spans="2:19" ht="118.8" x14ac:dyDescent="0.25">
      <c r="B41" s="173"/>
      <c r="C41" s="2" t="s">
        <v>31</v>
      </c>
      <c r="D41" s="28" t="s">
        <v>65</v>
      </c>
      <c r="E41" s="193"/>
      <c r="F41" s="48">
        <f>Gastronomie!F41</f>
        <v>0</v>
      </c>
      <c r="G41" s="193"/>
      <c r="H41" s="13">
        <v>15</v>
      </c>
      <c r="I41" s="12">
        <v>15</v>
      </c>
      <c r="J41" s="174"/>
      <c r="K41" s="174"/>
      <c r="L41" s="51"/>
      <c r="M41" s="11"/>
      <c r="P41" s="174" t="str">
        <f t="shared" si="0"/>
        <v/>
      </c>
      <c r="Q41" s="12">
        <f t="shared" si="1"/>
        <v>15</v>
      </c>
      <c r="R41" s="174"/>
      <c r="S41" s="174"/>
    </row>
    <row r="42" spans="2:19" ht="132" x14ac:dyDescent="0.25">
      <c r="B42" s="173"/>
      <c r="C42" s="2" t="s">
        <v>32</v>
      </c>
      <c r="D42" s="28" t="s">
        <v>66</v>
      </c>
      <c r="E42" s="193"/>
      <c r="F42" s="48">
        <f>Gastronomie!F42</f>
        <v>0</v>
      </c>
      <c r="G42" s="193"/>
      <c r="H42" s="13">
        <v>15</v>
      </c>
      <c r="I42" s="12">
        <v>15</v>
      </c>
      <c r="J42" s="174"/>
      <c r="K42" s="174"/>
      <c r="L42" s="51"/>
      <c r="M42" s="11"/>
      <c r="P42" s="174" t="str">
        <f t="shared" si="0"/>
        <v/>
      </c>
      <c r="Q42" s="12">
        <f t="shared" si="1"/>
        <v>15</v>
      </c>
      <c r="R42" s="174"/>
      <c r="S42" s="174"/>
    </row>
    <row r="43" spans="2:19" ht="79.2" x14ac:dyDescent="0.25">
      <c r="B43" s="173"/>
      <c r="C43" s="2" t="s">
        <v>67</v>
      </c>
      <c r="D43" s="28" t="s">
        <v>68</v>
      </c>
      <c r="E43" s="193"/>
      <c r="F43" s="48">
        <f>Gastronomie!F43</f>
        <v>0</v>
      </c>
      <c r="G43" s="193"/>
      <c r="H43" s="13">
        <v>25</v>
      </c>
      <c r="I43" s="12">
        <v>25</v>
      </c>
      <c r="J43" s="174"/>
      <c r="K43" s="174"/>
      <c r="L43" s="51"/>
      <c r="M43" s="11"/>
      <c r="P43" s="174" t="str">
        <f t="shared" si="0"/>
        <v/>
      </c>
      <c r="Q43" s="12">
        <f t="shared" si="1"/>
        <v>25</v>
      </c>
      <c r="R43" s="174"/>
      <c r="S43" s="174"/>
    </row>
    <row r="44" spans="2:19" ht="118.8" x14ac:dyDescent="0.25">
      <c r="B44" s="173"/>
      <c r="C44" s="2" t="s">
        <v>33</v>
      </c>
      <c r="D44" s="28" t="s">
        <v>69</v>
      </c>
      <c r="E44" s="193"/>
      <c r="F44" s="48">
        <f>Gastronomie!F44</f>
        <v>0</v>
      </c>
      <c r="G44" s="193"/>
      <c r="H44" s="13">
        <v>15</v>
      </c>
      <c r="I44" s="12">
        <v>15</v>
      </c>
      <c r="J44" s="174"/>
      <c r="K44" s="174"/>
      <c r="L44" s="51"/>
      <c r="M44" s="11"/>
      <c r="P44" s="174" t="str">
        <f t="shared" si="0"/>
        <v/>
      </c>
      <c r="Q44" s="12">
        <f t="shared" si="1"/>
        <v>15</v>
      </c>
      <c r="R44" s="174"/>
      <c r="S44" s="174"/>
    </row>
    <row r="45" spans="2:19" ht="105.6" x14ac:dyDescent="0.25">
      <c r="B45" s="173"/>
      <c r="C45" s="2" t="s">
        <v>34</v>
      </c>
      <c r="D45" s="28" t="s">
        <v>70</v>
      </c>
      <c r="E45" s="193"/>
      <c r="F45" s="48">
        <f>Gastronomie!F45</f>
        <v>0</v>
      </c>
      <c r="G45" s="193"/>
      <c r="H45" s="13">
        <v>15</v>
      </c>
      <c r="I45" s="12">
        <v>15</v>
      </c>
      <c r="J45" s="174"/>
      <c r="K45" s="174"/>
      <c r="L45" s="51"/>
      <c r="M45" s="11"/>
      <c r="P45" s="174" t="str">
        <f t="shared" si="0"/>
        <v/>
      </c>
      <c r="Q45" s="12">
        <f t="shared" si="1"/>
        <v>15</v>
      </c>
      <c r="R45" s="174"/>
      <c r="S45" s="174"/>
    </row>
    <row r="46" spans="2:19" ht="105.6" x14ac:dyDescent="0.25">
      <c r="B46" s="173"/>
      <c r="C46" s="2" t="s">
        <v>72</v>
      </c>
      <c r="D46" s="28" t="s">
        <v>71</v>
      </c>
      <c r="E46" s="193"/>
      <c r="F46" s="48">
        <f>Gastronomie!F46</f>
        <v>0</v>
      </c>
      <c r="G46" s="193"/>
      <c r="H46" s="13">
        <v>15</v>
      </c>
      <c r="I46" s="12">
        <v>15</v>
      </c>
      <c r="J46" s="174"/>
      <c r="K46" s="174"/>
      <c r="L46" s="51"/>
      <c r="M46" s="11"/>
      <c r="P46" s="174" t="str">
        <f t="shared" si="0"/>
        <v/>
      </c>
      <c r="Q46" s="12">
        <f t="shared" si="1"/>
        <v>15</v>
      </c>
      <c r="R46" s="174"/>
      <c r="S46" s="174"/>
    </row>
    <row r="47" spans="2:19" ht="132" x14ac:dyDescent="0.25">
      <c r="B47" s="173"/>
      <c r="C47" s="2" t="s">
        <v>74</v>
      </c>
      <c r="D47" s="28" t="s">
        <v>73</v>
      </c>
      <c r="E47" s="193"/>
      <c r="F47" s="48">
        <f>Gastronomie!F47</f>
        <v>0</v>
      </c>
      <c r="G47" s="193"/>
      <c r="H47" s="13">
        <v>15</v>
      </c>
      <c r="I47" s="12">
        <v>15</v>
      </c>
      <c r="J47" s="174"/>
      <c r="K47" s="174"/>
      <c r="L47" s="51"/>
      <c r="M47" s="11"/>
      <c r="P47" s="174" t="str">
        <f t="shared" si="0"/>
        <v/>
      </c>
      <c r="Q47" s="12">
        <f t="shared" si="1"/>
        <v>15</v>
      </c>
      <c r="R47" s="174"/>
      <c r="S47" s="174"/>
    </row>
    <row r="48" spans="2:19" ht="118.8" x14ac:dyDescent="0.25">
      <c r="B48" s="173"/>
      <c r="C48" s="2" t="s">
        <v>76</v>
      </c>
      <c r="D48" s="28" t="s">
        <v>75</v>
      </c>
      <c r="E48" s="193"/>
      <c r="F48" s="48">
        <f>Gastronomie!F48</f>
        <v>0</v>
      </c>
      <c r="G48" s="193"/>
      <c r="H48" s="13">
        <v>15</v>
      </c>
      <c r="I48" s="12">
        <v>15</v>
      </c>
      <c r="J48" s="174"/>
      <c r="K48" s="174"/>
      <c r="L48" s="51"/>
      <c r="M48" s="11"/>
      <c r="P48" s="174" t="str">
        <f t="shared" si="0"/>
        <v/>
      </c>
      <c r="Q48" s="12">
        <f t="shared" si="1"/>
        <v>15</v>
      </c>
      <c r="R48" s="174"/>
      <c r="S48" s="174"/>
    </row>
    <row r="49" spans="2:19" ht="105.6" x14ac:dyDescent="0.25">
      <c r="B49" s="173"/>
      <c r="C49" s="2" t="s">
        <v>77</v>
      </c>
      <c r="D49" s="28" t="s">
        <v>78</v>
      </c>
      <c r="E49" s="193"/>
      <c r="F49" s="48">
        <f>Gastronomie!F49</f>
        <v>0</v>
      </c>
      <c r="G49" s="193"/>
      <c r="H49" s="13">
        <v>15</v>
      </c>
      <c r="I49" s="12">
        <v>15</v>
      </c>
      <c r="J49" s="174"/>
      <c r="K49" s="174"/>
      <c r="L49" s="51"/>
      <c r="M49" s="11"/>
      <c r="P49" s="174" t="str">
        <f t="shared" si="0"/>
        <v/>
      </c>
      <c r="Q49" s="12">
        <f t="shared" si="1"/>
        <v>15</v>
      </c>
      <c r="R49" s="174"/>
      <c r="S49" s="174"/>
    </row>
    <row r="50" spans="2:19" ht="145.19999999999999" x14ac:dyDescent="0.25">
      <c r="B50" s="173"/>
      <c r="C50" s="2" t="s">
        <v>80</v>
      </c>
      <c r="D50" s="28" t="s">
        <v>79</v>
      </c>
      <c r="E50" s="193"/>
      <c r="F50" s="48">
        <f>Gastronomie!F50</f>
        <v>0</v>
      </c>
      <c r="G50" s="193"/>
      <c r="H50" s="13">
        <v>15</v>
      </c>
      <c r="I50" s="12">
        <v>15</v>
      </c>
      <c r="J50" s="174"/>
      <c r="K50" s="174"/>
      <c r="L50" s="51"/>
      <c r="M50" s="11"/>
      <c r="P50" s="174" t="str">
        <f t="shared" si="0"/>
        <v/>
      </c>
      <c r="Q50" s="12">
        <f t="shared" si="1"/>
        <v>15</v>
      </c>
      <c r="R50" s="174"/>
      <c r="S50" s="174"/>
    </row>
    <row r="51" spans="2:19" ht="118.8" x14ac:dyDescent="0.25">
      <c r="B51" s="173"/>
      <c r="C51" s="2" t="s">
        <v>80</v>
      </c>
      <c r="D51" s="28" t="s">
        <v>81</v>
      </c>
      <c r="E51" s="193"/>
      <c r="F51" s="48">
        <f>Gastronomie!F51</f>
        <v>0</v>
      </c>
      <c r="G51" s="193"/>
      <c r="H51" s="13">
        <v>15</v>
      </c>
      <c r="I51" s="12">
        <v>15</v>
      </c>
      <c r="J51" s="174"/>
      <c r="K51" s="174"/>
      <c r="L51" s="51"/>
      <c r="M51" s="11"/>
      <c r="P51" s="174" t="str">
        <f t="shared" si="0"/>
        <v/>
      </c>
      <c r="Q51" s="12">
        <f t="shared" si="1"/>
        <v>15</v>
      </c>
      <c r="R51" s="174"/>
      <c r="S51" s="174"/>
    </row>
    <row r="52" spans="2:19" ht="26.1" customHeight="1" x14ac:dyDescent="0.25">
      <c r="B52" s="29" t="s">
        <v>82</v>
      </c>
      <c r="C52" s="181" t="s">
        <v>83</v>
      </c>
      <c r="D52" s="181"/>
      <c r="E52" s="47">
        <f>Gastronomie!E52</f>
        <v>0</v>
      </c>
      <c r="F52" s="23"/>
      <c r="G52" s="49">
        <f>R52+S52</f>
        <v>104</v>
      </c>
      <c r="H52" s="23"/>
      <c r="I52" s="12">
        <v>104</v>
      </c>
      <c r="J52" s="12">
        <v>9</v>
      </c>
      <c r="K52" s="21">
        <f>(R52/100)+(S52/100)</f>
        <v>1.04</v>
      </c>
      <c r="L52" s="50"/>
      <c r="M52" s="11"/>
      <c r="P52" s="12" t="str">
        <f t="shared" si="0"/>
        <v>SOC1.2</v>
      </c>
      <c r="Q52" s="23"/>
      <c r="R52" s="12">
        <f>IF(SUM(IF(SUM(Q53:Q55)&gt;60,60,SUM(Q53:Q55)),SUM(Q56:Q59))&gt;100,100,SUM(IF(SUM(Q53:Q55)&gt;60,60,SUM(Q53:Q55)),SUM(Q56:Q59)))</f>
        <v>100</v>
      </c>
      <c r="S52" s="12">
        <f>SUM(Q60:Q61)</f>
        <v>4</v>
      </c>
    </row>
    <row r="53" spans="2:19" ht="158.4" x14ac:dyDescent="0.25">
      <c r="B53" s="173"/>
      <c r="C53" s="2" t="s">
        <v>13</v>
      </c>
      <c r="D53" s="28" t="s">
        <v>84</v>
      </c>
      <c r="E53" s="193"/>
      <c r="F53" s="48">
        <f>Gastronomie!F53</f>
        <v>0</v>
      </c>
      <c r="G53" s="193"/>
      <c r="H53" s="13">
        <v>60</v>
      </c>
      <c r="I53" s="12">
        <v>60</v>
      </c>
      <c r="J53" s="174"/>
      <c r="K53" s="174"/>
      <c r="L53" s="51"/>
      <c r="M53" s="11"/>
      <c r="P53" s="174" t="str">
        <f t="shared" si="0"/>
        <v/>
      </c>
      <c r="Q53" s="12">
        <f t="shared" si="1"/>
        <v>60</v>
      </c>
      <c r="R53" s="174"/>
      <c r="S53" s="174"/>
    </row>
    <row r="54" spans="2:19" ht="105.6" x14ac:dyDescent="0.25">
      <c r="B54" s="173"/>
      <c r="C54" s="2" t="s">
        <v>29</v>
      </c>
      <c r="D54" s="28" t="s">
        <v>357</v>
      </c>
      <c r="E54" s="193"/>
      <c r="F54" s="48">
        <f>Gastronomie!F54</f>
        <v>0</v>
      </c>
      <c r="G54" s="193"/>
      <c r="H54" s="13">
        <v>30</v>
      </c>
      <c r="I54" s="12">
        <v>30</v>
      </c>
      <c r="J54" s="174"/>
      <c r="K54" s="174"/>
      <c r="L54" s="51"/>
      <c r="M54" s="11"/>
      <c r="P54" s="174" t="str">
        <f t="shared" si="0"/>
        <v/>
      </c>
      <c r="Q54" s="12">
        <f t="shared" si="1"/>
        <v>30</v>
      </c>
      <c r="R54" s="174"/>
      <c r="S54" s="174"/>
    </row>
    <row r="55" spans="2:19" ht="66" x14ac:dyDescent="0.25">
      <c r="B55" s="173"/>
      <c r="C55" s="2" t="s">
        <v>30</v>
      </c>
      <c r="D55" s="28" t="s">
        <v>85</v>
      </c>
      <c r="E55" s="193"/>
      <c r="F55" s="48">
        <f>Gastronomie!F55</f>
        <v>0</v>
      </c>
      <c r="G55" s="193"/>
      <c r="H55" s="13">
        <v>25</v>
      </c>
      <c r="I55" s="12">
        <v>25</v>
      </c>
      <c r="J55" s="174"/>
      <c r="K55" s="174"/>
      <c r="L55" s="51"/>
      <c r="M55" s="11"/>
      <c r="P55" s="174" t="str">
        <f t="shared" si="0"/>
        <v/>
      </c>
      <c r="Q55" s="12">
        <f t="shared" si="1"/>
        <v>25</v>
      </c>
      <c r="R55" s="174"/>
      <c r="S55" s="174"/>
    </row>
    <row r="56" spans="2:19" ht="184.8" x14ac:dyDescent="0.25">
      <c r="B56" s="173"/>
      <c r="C56" s="3" t="s">
        <v>239</v>
      </c>
      <c r="D56" s="28" t="s">
        <v>238</v>
      </c>
      <c r="E56" s="193"/>
      <c r="F56" s="48">
        <f>Gastronomie!F56</f>
        <v>0</v>
      </c>
      <c r="G56" s="193"/>
      <c r="H56" s="13">
        <v>40</v>
      </c>
      <c r="I56" s="12">
        <v>40</v>
      </c>
      <c r="J56" s="174"/>
      <c r="K56" s="174"/>
      <c r="L56" s="51"/>
      <c r="M56" s="11"/>
      <c r="P56" s="174" t="str">
        <f t="shared" si="0"/>
        <v/>
      </c>
      <c r="Q56" s="12">
        <f t="shared" si="1"/>
        <v>40</v>
      </c>
      <c r="R56" s="174"/>
      <c r="S56" s="174"/>
    </row>
    <row r="57" spans="2:19" ht="118.8" x14ac:dyDescent="0.25">
      <c r="B57" s="173"/>
      <c r="C57" s="6" t="s">
        <v>17</v>
      </c>
      <c r="D57" s="28" t="s">
        <v>86</v>
      </c>
      <c r="E57" s="193"/>
      <c r="F57" s="48">
        <f>Gastronomie!F57</f>
        <v>0</v>
      </c>
      <c r="G57" s="193"/>
      <c r="H57" s="13">
        <v>2</v>
      </c>
      <c r="I57" s="12">
        <v>2</v>
      </c>
      <c r="J57" s="174"/>
      <c r="K57" s="174"/>
      <c r="L57" s="51"/>
      <c r="M57" s="11"/>
      <c r="P57" s="174" t="str">
        <f t="shared" si="0"/>
        <v/>
      </c>
      <c r="Q57" s="12">
        <f>IF(OR(H57="x",H57="X"),0,IF(H57&gt;I57,I57,H57))</f>
        <v>2</v>
      </c>
      <c r="R57" s="174"/>
      <c r="S57" s="174"/>
    </row>
    <row r="58" spans="2:19" ht="79.2" x14ac:dyDescent="0.25">
      <c r="B58" s="173"/>
      <c r="C58" s="2" t="s">
        <v>22</v>
      </c>
      <c r="D58" s="28" t="s">
        <v>87</v>
      </c>
      <c r="E58" s="193"/>
      <c r="F58" s="48">
        <f>Gastronomie!F58</f>
        <v>0</v>
      </c>
      <c r="G58" s="193"/>
      <c r="H58" s="13">
        <v>4</v>
      </c>
      <c r="I58" s="12">
        <v>4</v>
      </c>
      <c r="J58" s="174"/>
      <c r="K58" s="174"/>
      <c r="L58" s="51"/>
      <c r="M58" s="11"/>
      <c r="P58" s="174" t="str">
        <f t="shared" si="0"/>
        <v/>
      </c>
      <c r="Q58" s="12">
        <f t="shared" si="1"/>
        <v>4</v>
      </c>
      <c r="R58" s="174"/>
      <c r="S58" s="174"/>
    </row>
    <row r="59" spans="2:19" ht="105.6" x14ac:dyDescent="0.25">
      <c r="B59" s="173"/>
      <c r="C59" s="2" t="s">
        <v>88</v>
      </c>
      <c r="D59" s="28" t="s">
        <v>89</v>
      </c>
      <c r="E59" s="193"/>
      <c r="F59" s="48">
        <f>Gastronomie!F59</f>
        <v>0</v>
      </c>
      <c r="G59" s="193"/>
      <c r="H59" s="13">
        <v>6</v>
      </c>
      <c r="I59" s="12">
        <v>6</v>
      </c>
      <c r="J59" s="174"/>
      <c r="K59" s="174"/>
      <c r="L59" s="51"/>
      <c r="M59" s="11"/>
      <c r="P59" s="174" t="str">
        <f t="shared" si="0"/>
        <v/>
      </c>
      <c r="Q59" s="12">
        <f t="shared" si="1"/>
        <v>6</v>
      </c>
      <c r="R59" s="174"/>
      <c r="S59" s="174"/>
    </row>
    <row r="60" spans="2:19" ht="92.4" x14ac:dyDescent="0.25">
      <c r="B60" s="173"/>
      <c r="C60" s="2" t="s">
        <v>35</v>
      </c>
      <c r="D60" s="28" t="s">
        <v>90</v>
      </c>
      <c r="E60" s="193"/>
      <c r="F60" s="48">
        <f>Gastronomie!F60</f>
        <v>0</v>
      </c>
      <c r="G60" s="193"/>
      <c r="H60" s="13">
        <v>2</v>
      </c>
      <c r="I60" s="12">
        <v>2</v>
      </c>
      <c r="J60" s="174"/>
      <c r="K60" s="174"/>
      <c r="L60" s="51"/>
      <c r="M60" s="11"/>
      <c r="P60" s="174" t="str">
        <f t="shared" si="0"/>
        <v/>
      </c>
      <c r="Q60" s="12">
        <f t="shared" si="1"/>
        <v>2</v>
      </c>
      <c r="R60" s="174"/>
      <c r="S60" s="174"/>
    </row>
    <row r="61" spans="2:19" ht="66" x14ac:dyDescent="0.25">
      <c r="B61" s="173"/>
      <c r="C61" s="2" t="s">
        <v>36</v>
      </c>
      <c r="D61" s="28" t="s">
        <v>91</v>
      </c>
      <c r="E61" s="193"/>
      <c r="F61" s="48">
        <f>Gastronomie!F61</f>
        <v>0</v>
      </c>
      <c r="G61" s="193"/>
      <c r="H61" s="13">
        <v>2</v>
      </c>
      <c r="I61" s="12">
        <v>2</v>
      </c>
      <c r="J61" s="174"/>
      <c r="K61" s="174"/>
      <c r="L61" s="51"/>
      <c r="M61" s="11"/>
      <c r="P61" s="174" t="str">
        <f t="shared" si="0"/>
        <v/>
      </c>
      <c r="Q61" s="12">
        <f t="shared" si="1"/>
        <v>2</v>
      </c>
      <c r="R61" s="174"/>
      <c r="S61" s="174"/>
    </row>
    <row r="62" spans="2:19" ht="26.1" customHeight="1" x14ac:dyDescent="0.25">
      <c r="B62" s="29" t="s">
        <v>102</v>
      </c>
      <c r="C62" s="181" t="s">
        <v>103</v>
      </c>
      <c r="D62" s="181"/>
      <c r="E62" s="47">
        <f>Gastronomie!E62</f>
        <v>0</v>
      </c>
      <c r="F62" s="23"/>
      <c r="G62" s="49">
        <f>R62</f>
        <v>100</v>
      </c>
      <c r="H62" s="23"/>
      <c r="I62" s="12">
        <f>SUM(IF(OR(H64="x",H64="X"),0,I64),IF(OR(H65="x",H65="X"),0,I65),IF(OR(H66="x",H66="X"),0,I66),I67,I68,I69)</f>
        <v>100</v>
      </c>
      <c r="J62" s="12">
        <v>5</v>
      </c>
      <c r="K62" s="21">
        <f>R62/I62</f>
        <v>1</v>
      </c>
      <c r="L62" s="50"/>
      <c r="M62" s="11"/>
      <c r="P62" s="12" t="str">
        <f t="shared" si="0"/>
        <v>SOC1.4</v>
      </c>
      <c r="Q62" s="23"/>
      <c r="R62" s="12">
        <f>IF(H63="Nein",Q64+Q65+Q67+Q68+Q69,SUM(Q64:Q69))</f>
        <v>100</v>
      </c>
      <c r="S62" s="23"/>
    </row>
    <row r="63" spans="2:19" ht="79.2" x14ac:dyDescent="0.25">
      <c r="B63" s="195"/>
      <c r="C63" s="2" t="s">
        <v>240</v>
      </c>
      <c r="D63" s="28" t="s">
        <v>253</v>
      </c>
      <c r="E63" s="179"/>
      <c r="F63" s="48">
        <f>Gastronomie!F63</f>
        <v>0</v>
      </c>
      <c r="G63" s="179"/>
      <c r="H63" s="13" t="s">
        <v>178</v>
      </c>
      <c r="I63" s="12">
        <v>0</v>
      </c>
      <c r="J63" s="199"/>
      <c r="K63" s="199"/>
      <c r="L63" s="57"/>
      <c r="M63" s="11"/>
      <c r="P63" s="199"/>
      <c r="Q63" s="12">
        <f>I63</f>
        <v>0</v>
      </c>
      <c r="R63" s="199"/>
      <c r="S63" s="199"/>
    </row>
    <row r="64" spans="2:19" ht="118.8" x14ac:dyDescent="0.25">
      <c r="B64" s="196"/>
      <c r="C64" s="2" t="s">
        <v>13</v>
      </c>
      <c r="D64" s="28" t="s">
        <v>302</v>
      </c>
      <c r="E64" s="198"/>
      <c r="F64" s="48">
        <f>Gastronomie!F64</f>
        <v>0</v>
      </c>
      <c r="G64" s="198"/>
      <c r="H64" s="13">
        <v>10</v>
      </c>
      <c r="I64" s="12">
        <v>10</v>
      </c>
      <c r="J64" s="200"/>
      <c r="K64" s="200"/>
      <c r="L64" s="58"/>
      <c r="M64" s="11"/>
      <c r="P64" s="200"/>
      <c r="Q64" s="12">
        <f>IF(OR(H64="x",H64="X"),0,IF(H64&gt;I64,I64,H64))</f>
        <v>10</v>
      </c>
      <c r="R64" s="200"/>
      <c r="S64" s="200"/>
    </row>
    <row r="65" spans="2:19" ht="79.2" x14ac:dyDescent="0.25">
      <c r="B65" s="196"/>
      <c r="C65" s="2" t="s">
        <v>14</v>
      </c>
      <c r="D65" s="28" t="s">
        <v>242</v>
      </c>
      <c r="E65" s="198"/>
      <c r="F65" s="48">
        <f>Gastronomie!F65</f>
        <v>0</v>
      </c>
      <c r="G65" s="198"/>
      <c r="H65" s="13">
        <v>5</v>
      </c>
      <c r="I65" s="12">
        <v>5</v>
      </c>
      <c r="J65" s="200"/>
      <c r="K65" s="200"/>
      <c r="L65" s="58"/>
      <c r="M65" s="11"/>
      <c r="P65" s="200"/>
      <c r="Q65" s="12">
        <f t="shared" ref="Q65:Q66" si="2">IF(OR(H65="x",H65="X"),0,IF(H65&gt;I65,I65,H65))</f>
        <v>5</v>
      </c>
      <c r="R65" s="200"/>
      <c r="S65" s="200"/>
    </row>
    <row r="66" spans="2:19" ht="132" x14ac:dyDescent="0.25">
      <c r="B66" s="196"/>
      <c r="C66" s="2" t="s">
        <v>15</v>
      </c>
      <c r="D66" s="28" t="s">
        <v>262</v>
      </c>
      <c r="E66" s="198"/>
      <c r="F66" s="48">
        <f>Gastronomie!F66</f>
        <v>0</v>
      </c>
      <c r="G66" s="198"/>
      <c r="H66" s="13">
        <v>5</v>
      </c>
      <c r="I66" s="12">
        <v>5</v>
      </c>
      <c r="J66" s="200"/>
      <c r="K66" s="200"/>
      <c r="L66" s="58"/>
      <c r="M66" s="11"/>
      <c r="P66" s="200"/>
      <c r="Q66" s="12">
        <f t="shared" si="2"/>
        <v>5</v>
      </c>
      <c r="R66" s="200"/>
      <c r="S66" s="200"/>
    </row>
    <row r="67" spans="2:19" ht="118.8" x14ac:dyDescent="0.25">
      <c r="B67" s="196"/>
      <c r="C67" s="2" t="s">
        <v>35</v>
      </c>
      <c r="D67" s="28" t="s">
        <v>105</v>
      </c>
      <c r="E67" s="198"/>
      <c r="F67" s="48">
        <f>Gastronomie!F67</f>
        <v>0</v>
      </c>
      <c r="G67" s="198"/>
      <c r="H67" s="13">
        <v>40</v>
      </c>
      <c r="I67" s="12">
        <v>40</v>
      </c>
      <c r="J67" s="200"/>
      <c r="K67" s="200"/>
      <c r="L67" s="58"/>
      <c r="M67" s="11"/>
      <c r="P67" s="200"/>
      <c r="Q67" s="12">
        <f t="shared" si="1"/>
        <v>40</v>
      </c>
      <c r="R67" s="200"/>
      <c r="S67" s="200"/>
    </row>
    <row r="68" spans="2:19" ht="158.4" x14ac:dyDescent="0.25">
      <c r="B68" s="196"/>
      <c r="C68" s="2" t="s">
        <v>36</v>
      </c>
      <c r="D68" s="28" t="s">
        <v>106</v>
      </c>
      <c r="E68" s="198"/>
      <c r="F68" s="48">
        <f>Gastronomie!F68</f>
        <v>0</v>
      </c>
      <c r="G68" s="198"/>
      <c r="H68" s="13">
        <v>30</v>
      </c>
      <c r="I68" s="12">
        <v>30</v>
      </c>
      <c r="J68" s="200"/>
      <c r="K68" s="200"/>
      <c r="L68" s="58"/>
      <c r="M68" s="11"/>
      <c r="P68" s="200"/>
      <c r="Q68" s="12">
        <f t="shared" si="1"/>
        <v>30</v>
      </c>
      <c r="R68" s="200"/>
      <c r="S68" s="200"/>
    </row>
    <row r="69" spans="2:19" ht="52.8" x14ac:dyDescent="0.25">
      <c r="B69" s="197"/>
      <c r="C69" s="2" t="s">
        <v>45</v>
      </c>
      <c r="D69" s="28" t="s">
        <v>244</v>
      </c>
      <c r="E69" s="180"/>
      <c r="F69" s="48">
        <f>Gastronomie!F69</f>
        <v>0</v>
      </c>
      <c r="G69" s="180"/>
      <c r="H69" s="13">
        <v>10</v>
      </c>
      <c r="I69" s="12">
        <v>10</v>
      </c>
      <c r="J69" s="201"/>
      <c r="K69" s="201"/>
      <c r="L69" s="59"/>
      <c r="M69" s="11"/>
      <c r="P69" s="201"/>
      <c r="Q69" s="12">
        <f t="shared" si="1"/>
        <v>10</v>
      </c>
      <c r="R69" s="201"/>
      <c r="S69" s="201"/>
    </row>
    <row r="70" spans="2:19" ht="26.1" customHeight="1" x14ac:dyDescent="0.25">
      <c r="B70" s="29" t="s">
        <v>107</v>
      </c>
      <c r="C70" s="181" t="s">
        <v>108</v>
      </c>
      <c r="D70" s="181"/>
      <c r="E70" s="47">
        <f>Gastronomie!E70</f>
        <v>0</v>
      </c>
      <c r="F70" s="23"/>
      <c r="G70" s="49">
        <f>R70</f>
        <v>80</v>
      </c>
      <c r="H70" s="23"/>
      <c r="I70" s="12">
        <f>IF(OR(H75="x",H75="X",H76="x",H76="X"),80,100)</f>
        <v>80</v>
      </c>
      <c r="J70" s="12">
        <v>6</v>
      </c>
      <c r="K70" s="21">
        <f>R70/I70</f>
        <v>1</v>
      </c>
      <c r="L70" s="50"/>
      <c r="M70" s="11"/>
      <c r="P70" s="12" t="str">
        <f t="shared" ref="P70:P113" si="3">IF(B70&lt;&gt;"",B70,"")</f>
        <v>SOC1.6</v>
      </c>
      <c r="Q70" s="23"/>
      <c r="R70" s="12">
        <f>SUM(Q71:Q76)</f>
        <v>80</v>
      </c>
      <c r="S70" s="23"/>
    </row>
    <row r="71" spans="2:19" ht="184.8" x14ac:dyDescent="0.25">
      <c r="B71" s="173"/>
      <c r="C71" s="3" t="s">
        <v>125</v>
      </c>
      <c r="D71" s="28" t="s">
        <v>245</v>
      </c>
      <c r="E71" s="193"/>
      <c r="F71" s="48">
        <f>Gastronomie!F71</f>
        <v>0</v>
      </c>
      <c r="G71" s="193"/>
      <c r="H71" s="13">
        <v>20</v>
      </c>
      <c r="I71" s="12">
        <v>20</v>
      </c>
      <c r="J71" s="174"/>
      <c r="K71" s="174"/>
      <c r="L71" s="51"/>
      <c r="M71" s="11"/>
      <c r="P71" s="174" t="str">
        <f t="shared" si="3"/>
        <v/>
      </c>
      <c r="Q71" s="12">
        <f t="shared" ref="Q71:Q113" si="4">IF(H71&gt;I71,I71,H71)</f>
        <v>20</v>
      </c>
      <c r="R71" s="174"/>
      <c r="S71" s="174"/>
    </row>
    <row r="72" spans="2:19" ht="198" x14ac:dyDescent="0.25">
      <c r="B72" s="173"/>
      <c r="C72" s="7" t="s">
        <v>128</v>
      </c>
      <c r="D72" s="28" t="s">
        <v>246</v>
      </c>
      <c r="E72" s="193"/>
      <c r="F72" s="48">
        <f>Gastronomie!F72</f>
        <v>0</v>
      </c>
      <c r="G72" s="193"/>
      <c r="H72" s="13">
        <v>20</v>
      </c>
      <c r="I72" s="12">
        <v>20</v>
      </c>
      <c r="J72" s="174"/>
      <c r="K72" s="174"/>
      <c r="L72" s="51"/>
      <c r="M72" s="11"/>
      <c r="P72" s="174" t="str">
        <f t="shared" si="3"/>
        <v/>
      </c>
      <c r="Q72" s="12">
        <f t="shared" si="4"/>
        <v>20</v>
      </c>
      <c r="R72" s="174"/>
      <c r="S72" s="174"/>
    </row>
    <row r="73" spans="2:19" ht="277.2" x14ac:dyDescent="0.25">
      <c r="B73" s="173"/>
      <c r="C73" s="8" t="s">
        <v>109</v>
      </c>
      <c r="D73" s="28" t="s">
        <v>110</v>
      </c>
      <c r="E73" s="193"/>
      <c r="F73" s="48">
        <f>Gastronomie!F73</f>
        <v>0</v>
      </c>
      <c r="G73" s="193"/>
      <c r="H73" s="13">
        <v>20</v>
      </c>
      <c r="I73" s="12">
        <v>20</v>
      </c>
      <c r="J73" s="174"/>
      <c r="K73" s="174"/>
      <c r="L73" s="51"/>
      <c r="M73" s="11"/>
      <c r="P73" s="174" t="str">
        <f t="shared" si="3"/>
        <v/>
      </c>
      <c r="Q73" s="12">
        <f t="shared" si="4"/>
        <v>20</v>
      </c>
      <c r="R73" s="174"/>
      <c r="S73" s="174"/>
    </row>
    <row r="74" spans="2:19" ht="92.4" x14ac:dyDescent="0.25">
      <c r="B74" s="173"/>
      <c r="C74" s="8" t="s">
        <v>111</v>
      </c>
      <c r="D74" s="28" t="s">
        <v>303</v>
      </c>
      <c r="E74" s="193"/>
      <c r="F74" s="48">
        <f>Gastronomie!F74</f>
        <v>0</v>
      </c>
      <c r="G74" s="193"/>
      <c r="H74" s="13">
        <v>20</v>
      </c>
      <c r="I74" s="12">
        <v>20</v>
      </c>
      <c r="J74" s="174"/>
      <c r="K74" s="174"/>
      <c r="L74" s="51"/>
      <c r="M74" s="11"/>
      <c r="P74" s="174" t="str">
        <f t="shared" si="3"/>
        <v/>
      </c>
      <c r="Q74" s="12">
        <f t="shared" si="4"/>
        <v>20</v>
      </c>
      <c r="R74" s="174"/>
      <c r="S74" s="174"/>
    </row>
    <row r="75" spans="2:19" ht="132" x14ac:dyDescent="0.25">
      <c r="B75" s="173"/>
      <c r="C75" s="8" t="s">
        <v>15</v>
      </c>
      <c r="D75" s="28" t="s">
        <v>113</v>
      </c>
      <c r="E75" s="193"/>
      <c r="F75" s="48">
        <f>Gastronomie!F75</f>
        <v>0</v>
      </c>
      <c r="G75" s="193"/>
      <c r="H75" s="13" t="s">
        <v>177</v>
      </c>
      <c r="I75" s="12">
        <v>8</v>
      </c>
      <c r="J75" s="174"/>
      <c r="K75" s="174"/>
      <c r="L75" s="51"/>
      <c r="M75" s="11"/>
      <c r="P75" s="174" t="str">
        <f t="shared" si="3"/>
        <v/>
      </c>
      <c r="Q75" s="12">
        <f>IF(OR(H75="x",H75="X"),0,IF(H75&gt;I75,I75,H75))</f>
        <v>0</v>
      </c>
      <c r="R75" s="174"/>
      <c r="S75" s="174"/>
    </row>
    <row r="76" spans="2:19" ht="211.2" x14ac:dyDescent="0.25">
      <c r="B76" s="173"/>
      <c r="C76" s="7" t="s">
        <v>130</v>
      </c>
      <c r="D76" s="28" t="s">
        <v>129</v>
      </c>
      <c r="E76" s="193"/>
      <c r="F76" s="48">
        <f>Gastronomie!F76</f>
        <v>0</v>
      </c>
      <c r="G76" s="193"/>
      <c r="H76" s="13" t="s">
        <v>177</v>
      </c>
      <c r="I76" s="12">
        <v>12</v>
      </c>
      <c r="J76" s="174"/>
      <c r="K76" s="174"/>
      <c r="L76" s="51"/>
      <c r="M76" s="11"/>
      <c r="P76" s="174" t="str">
        <f t="shared" si="3"/>
        <v/>
      </c>
      <c r="Q76" s="12">
        <f>IF(OR(H76="x",H76="X"),0,IF(H76&gt;I76,I76,H76))</f>
        <v>0</v>
      </c>
      <c r="R76" s="174"/>
      <c r="S76" s="174"/>
    </row>
    <row r="77" spans="2:19" ht="26.1" customHeight="1" x14ac:dyDescent="0.25">
      <c r="B77" s="29" t="s">
        <v>61</v>
      </c>
      <c r="C77" s="182" t="s">
        <v>248</v>
      </c>
      <c r="D77" s="163"/>
      <c r="E77" s="47">
        <f>Gastronomie!E77</f>
        <v>0</v>
      </c>
      <c r="F77" s="48">
        <f>Gastronomie!F77</f>
        <v>0</v>
      </c>
      <c r="G77" s="49">
        <f>R77</f>
        <v>100</v>
      </c>
      <c r="H77" s="13">
        <v>100</v>
      </c>
      <c r="I77" s="12">
        <v>100</v>
      </c>
      <c r="J77" s="12">
        <v>8</v>
      </c>
      <c r="K77" s="21">
        <f>R77/I77</f>
        <v>1</v>
      </c>
      <c r="L77" s="50"/>
      <c r="M77" s="11"/>
      <c r="P77" s="12" t="str">
        <f t="shared" si="3"/>
        <v>SOC2.1</v>
      </c>
      <c r="Q77" s="12">
        <f t="shared" si="4"/>
        <v>100</v>
      </c>
      <c r="R77" s="12">
        <f>Q77</f>
        <v>100</v>
      </c>
      <c r="S77" s="23"/>
    </row>
    <row r="78" spans="2:19" ht="26.1" customHeight="1" x14ac:dyDescent="0.25">
      <c r="B78" s="29" t="s">
        <v>117</v>
      </c>
      <c r="C78" s="163" t="s">
        <v>118</v>
      </c>
      <c r="D78" s="163"/>
      <c r="E78" s="47">
        <f>Gastronomie!E78</f>
        <v>0</v>
      </c>
      <c r="F78" s="23"/>
      <c r="G78" s="49">
        <f>R78+S78</f>
        <v>115</v>
      </c>
      <c r="H78" s="23"/>
      <c r="I78" s="12">
        <f>SUM(IF(OR(H79="x",H79="X"),0,36),I80,I81,IF(OR(H82="x",H82="X"),0,36),I83,I84,I85)</f>
        <v>115</v>
      </c>
      <c r="J78" s="12">
        <v>10</v>
      </c>
      <c r="K78" s="21">
        <f>(R78/(I78-15))+(S78/100)</f>
        <v>1.1499999999999999</v>
      </c>
      <c r="L78" s="50"/>
      <c r="M78" s="11"/>
      <c r="P78" s="12" t="str">
        <f t="shared" si="3"/>
        <v>TEC1.6</v>
      </c>
      <c r="Q78" s="23"/>
      <c r="R78" s="12">
        <f>SUM(Q79,Q82,Q83,Q84,Q85)</f>
        <v>100</v>
      </c>
      <c r="S78" s="12">
        <f>Q80+Q81</f>
        <v>15</v>
      </c>
    </row>
    <row r="79" spans="2:19" ht="171.6" x14ac:dyDescent="0.25">
      <c r="B79" s="173"/>
      <c r="C79" s="7" t="s">
        <v>136</v>
      </c>
      <c r="D79" s="28" t="s">
        <v>135</v>
      </c>
      <c r="E79" s="193"/>
      <c r="F79" s="48">
        <f>Gastronomie!F79</f>
        <v>0</v>
      </c>
      <c r="G79" s="193"/>
      <c r="H79" s="13">
        <v>36</v>
      </c>
      <c r="I79" s="12">
        <v>36</v>
      </c>
      <c r="J79" s="174"/>
      <c r="K79" s="174"/>
      <c r="L79" s="51"/>
      <c r="M79" s="11"/>
      <c r="P79" s="174" t="str">
        <f t="shared" si="3"/>
        <v/>
      </c>
      <c r="Q79" s="12">
        <f>IF(OR(H79="x",H79="X"),0,IF(H79&gt;I79,I79,H79))</f>
        <v>36</v>
      </c>
      <c r="R79" s="174"/>
      <c r="S79" s="174"/>
    </row>
    <row r="80" spans="2:19" ht="105.6" x14ac:dyDescent="0.25">
      <c r="B80" s="173"/>
      <c r="C80" s="7" t="s">
        <v>14</v>
      </c>
      <c r="D80" s="28" t="s">
        <v>137</v>
      </c>
      <c r="E80" s="193"/>
      <c r="F80" s="48">
        <f>Gastronomie!F80</f>
        <v>0</v>
      </c>
      <c r="G80" s="193"/>
      <c r="H80" s="13">
        <v>10</v>
      </c>
      <c r="I80" s="12">
        <v>10</v>
      </c>
      <c r="J80" s="174"/>
      <c r="K80" s="174"/>
      <c r="L80" s="51"/>
      <c r="M80" s="11"/>
      <c r="P80" s="174" t="str">
        <f t="shared" si="3"/>
        <v/>
      </c>
      <c r="Q80" s="12">
        <f t="shared" si="4"/>
        <v>10</v>
      </c>
      <c r="R80" s="174"/>
      <c r="S80" s="174"/>
    </row>
    <row r="81" spans="2:19" ht="105.6" x14ac:dyDescent="0.25">
      <c r="B81" s="173"/>
      <c r="C81" s="7" t="s">
        <v>41</v>
      </c>
      <c r="D81" s="28" t="s">
        <v>138</v>
      </c>
      <c r="E81" s="193"/>
      <c r="F81" s="48">
        <f>Gastronomie!F81</f>
        <v>0</v>
      </c>
      <c r="G81" s="193"/>
      <c r="H81" s="13">
        <v>5</v>
      </c>
      <c r="I81" s="12">
        <v>5</v>
      </c>
      <c r="J81" s="174"/>
      <c r="K81" s="174"/>
      <c r="L81" s="51"/>
      <c r="M81" s="11"/>
      <c r="P81" s="174" t="str">
        <f t="shared" si="3"/>
        <v/>
      </c>
      <c r="Q81" s="12">
        <f t="shared" si="4"/>
        <v>5</v>
      </c>
      <c r="R81" s="174"/>
      <c r="S81" s="174"/>
    </row>
    <row r="82" spans="2:19" ht="171.6" x14ac:dyDescent="0.25">
      <c r="B82" s="173"/>
      <c r="C82" s="7" t="s">
        <v>132</v>
      </c>
      <c r="D82" s="28" t="s">
        <v>139</v>
      </c>
      <c r="E82" s="193"/>
      <c r="F82" s="48">
        <f>Gastronomie!F82</f>
        <v>0</v>
      </c>
      <c r="G82" s="193"/>
      <c r="H82" s="13">
        <v>36</v>
      </c>
      <c r="I82" s="12">
        <v>36</v>
      </c>
      <c r="J82" s="174"/>
      <c r="K82" s="174"/>
      <c r="L82" s="51"/>
      <c r="M82" s="11"/>
      <c r="P82" s="174" t="str">
        <f t="shared" si="3"/>
        <v/>
      </c>
      <c r="Q82" s="12">
        <f>IF(OR(H82="x",H82="X"),0,IF(H82&gt;I82,I82,H82))</f>
        <v>36</v>
      </c>
      <c r="R82" s="174"/>
      <c r="S82" s="174"/>
    </row>
    <row r="83" spans="2:19" ht="79.2" x14ac:dyDescent="0.25">
      <c r="B83" s="173"/>
      <c r="C83" s="7" t="s">
        <v>35</v>
      </c>
      <c r="D83" s="28" t="s">
        <v>140</v>
      </c>
      <c r="E83" s="193"/>
      <c r="F83" s="48">
        <f>Gastronomie!F83</f>
        <v>0</v>
      </c>
      <c r="G83" s="193"/>
      <c r="H83" s="13">
        <v>4</v>
      </c>
      <c r="I83" s="12">
        <v>4</v>
      </c>
      <c r="J83" s="174"/>
      <c r="K83" s="174"/>
      <c r="L83" s="51"/>
      <c r="M83" s="11"/>
      <c r="P83" s="174" t="str">
        <f t="shared" si="3"/>
        <v/>
      </c>
      <c r="Q83" s="12">
        <f t="shared" si="4"/>
        <v>4</v>
      </c>
      <c r="R83" s="174"/>
      <c r="S83" s="174"/>
    </row>
    <row r="84" spans="2:19" ht="79.2" x14ac:dyDescent="0.25">
      <c r="B84" s="173"/>
      <c r="C84" s="7" t="s">
        <v>36</v>
      </c>
      <c r="D84" s="28" t="s">
        <v>141</v>
      </c>
      <c r="E84" s="193"/>
      <c r="F84" s="48">
        <f>Gastronomie!F84</f>
        <v>0</v>
      </c>
      <c r="G84" s="193"/>
      <c r="H84" s="13">
        <v>4</v>
      </c>
      <c r="I84" s="12">
        <v>4</v>
      </c>
      <c r="J84" s="174"/>
      <c r="K84" s="174"/>
      <c r="L84" s="51"/>
      <c r="M84" s="11"/>
      <c r="P84" s="174" t="str">
        <f t="shared" si="3"/>
        <v/>
      </c>
      <c r="Q84" s="12">
        <f t="shared" si="4"/>
        <v>4</v>
      </c>
      <c r="R84" s="174"/>
      <c r="S84" s="174"/>
    </row>
    <row r="85" spans="2:19" ht="92.4" x14ac:dyDescent="0.25">
      <c r="B85" s="173"/>
      <c r="C85" s="7" t="s">
        <v>96</v>
      </c>
      <c r="D85" s="28" t="s">
        <v>142</v>
      </c>
      <c r="E85" s="193"/>
      <c r="F85" s="48">
        <f>Gastronomie!F85</f>
        <v>0</v>
      </c>
      <c r="G85" s="193"/>
      <c r="H85" s="13">
        <v>20</v>
      </c>
      <c r="I85" s="12">
        <v>20</v>
      </c>
      <c r="J85" s="174"/>
      <c r="K85" s="174"/>
      <c r="L85" s="51"/>
      <c r="M85" s="11"/>
      <c r="P85" s="174" t="str">
        <f t="shared" si="3"/>
        <v/>
      </c>
      <c r="Q85" s="12">
        <f t="shared" si="4"/>
        <v>20</v>
      </c>
      <c r="R85" s="174"/>
      <c r="S85" s="174"/>
    </row>
    <row r="86" spans="2:19" ht="26.1" customHeight="1" x14ac:dyDescent="0.25">
      <c r="B86" s="29" t="s">
        <v>143</v>
      </c>
      <c r="C86" s="163" t="s">
        <v>144</v>
      </c>
      <c r="D86" s="163"/>
      <c r="E86" s="47">
        <f>Gastronomie!E86</f>
        <v>0</v>
      </c>
      <c r="F86" s="23"/>
      <c r="G86" s="49">
        <f>R86</f>
        <v>100</v>
      </c>
      <c r="H86" s="23"/>
      <c r="I86" s="12">
        <v>100</v>
      </c>
      <c r="J86" s="12">
        <v>2</v>
      </c>
      <c r="K86" s="21">
        <f>R86/I86</f>
        <v>1</v>
      </c>
      <c r="L86" s="50"/>
      <c r="M86" s="11"/>
      <c r="P86" s="12" t="str">
        <f t="shared" si="3"/>
        <v>PRO1.1</v>
      </c>
      <c r="Q86" s="23"/>
      <c r="R86" s="12">
        <f>SUM(Q87:Q89)</f>
        <v>100</v>
      </c>
      <c r="S86" s="23"/>
    </row>
    <row r="87" spans="2:19" ht="198" x14ac:dyDescent="0.25">
      <c r="B87" s="195"/>
      <c r="C87" s="10" t="s">
        <v>13</v>
      </c>
      <c r="D87" s="28" t="s">
        <v>145</v>
      </c>
      <c r="E87" s="202"/>
      <c r="F87" s="48">
        <f>Gastronomie!F87</f>
        <v>0</v>
      </c>
      <c r="G87" s="202"/>
      <c r="H87" s="13">
        <v>40</v>
      </c>
      <c r="I87" s="12">
        <v>40</v>
      </c>
      <c r="J87" s="199"/>
      <c r="K87" s="199"/>
      <c r="L87" s="57"/>
      <c r="M87" s="11"/>
      <c r="P87" s="199"/>
      <c r="Q87" s="12">
        <f t="shared" si="4"/>
        <v>40</v>
      </c>
      <c r="R87" s="199"/>
      <c r="S87" s="199"/>
    </row>
    <row r="88" spans="2:19" ht="184.8" x14ac:dyDescent="0.25">
      <c r="B88" s="196"/>
      <c r="C88" s="10" t="s">
        <v>15</v>
      </c>
      <c r="D88" s="28" t="s">
        <v>146</v>
      </c>
      <c r="E88" s="203"/>
      <c r="F88" s="48">
        <f>Gastronomie!F88</f>
        <v>0</v>
      </c>
      <c r="G88" s="203"/>
      <c r="H88" s="13">
        <v>40</v>
      </c>
      <c r="I88" s="12">
        <v>40</v>
      </c>
      <c r="J88" s="200"/>
      <c r="K88" s="200"/>
      <c r="L88" s="58"/>
      <c r="M88" s="11"/>
      <c r="P88" s="200"/>
      <c r="Q88" s="12">
        <f t="shared" si="4"/>
        <v>40</v>
      </c>
      <c r="R88" s="200"/>
      <c r="S88" s="200"/>
    </row>
    <row r="89" spans="2:19" ht="224.4" x14ac:dyDescent="0.25">
      <c r="B89" s="197"/>
      <c r="C89" s="10" t="s">
        <v>35</v>
      </c>
      <c r="D89" s="28" t="s">
        <v>304</v>
      </c>
      <c r="E89" s="204"/>
      <c r="F89" s="48">
        <f>Gastronomie!F89</f>
        <v>0</v>
      </c>
      <c r="G89" s="204"/>
      <c r="H89" s="13">
        <v>20</v>
      </c>
      <c r="I89" s="12">
        <v>20</v>
      </c>
      <c r="J89" s="201"/>
      <c r="K89" s="201"/>
      <c r="L89" s="59"/>
      <c r="M89" s="11"/>
      <c r="P89" s="201"/>
      <c r="Q89" s="12">
        <f t="shared" si="4"/>
        <v>20</v>
      </c>
      <c r="R89" s="201"/>
      <c r="S89" s="201"/>
    </row>
    <row r="90" spans="2:19" ht="26.1" customHeight="1" x14ac:dyDescent="0.25">
      <c r="B90" s="29" t="s">
        <v>148</v>
      </c>
      <c r="C90" s="183" t="s">
        <v>149</v>
      </c>
      <c r="D90" s="183"/>
      <c r="E90" s="47">
        <f>Gastronomie!E90</f>
        <v>0</v>
      </c>
      <c r="F90" s="23"/>
      <c r="G90" s="49">
        <f>R90</f>
        <v>100</v>
      </c>
      <c r="H90" s="23"/>
      <c r="I90" s="12">
        <v>100</v>
      </c>
      <c r="J90" s="12">
        <v>4</v>
      </c>
      <c r="K90" s="21">
        <f>R90/I90</f>
        <v>1</v>
      </c>
      <c r="L90" s="50"/>
      <c r="M90" s="11"/>
      <c r="P90" s="12" t="str">
        <f t="shared" si="3"/>
        <v>PRO1.6</v>
      </c>
      <c r="Q90" s="23"/>
      <c r="R90" s="12">
        <f>IF(SUM(Q91:Q93)&gt;100,100,SUM(Q91:Q93))</f>
        <v>100</v>
      </c>
      <c r="S90" s="23"/>
    </row>
    <row r="91" spans="2:19" ht="171.6" x14ac:dyDescent="0.25">
      <c r="B91" s="173"/>
      <c r="C91" s="10" t="s">
        <v>13</v>
      </c>
      <c r="D91" s="28" t="s">
        <v>150</v>
      </c>
      <c r="E91" s="193"/>
      <c r="F91" s="48">
        <f>Gastronomie!F91</f>
        <v>0</v>
      </c>
      <c r="G91" s="193"/>
      <c r="H91" s="13">
        <v>50</v>
      </c>
      <c r="I91" s="12">
        <v>50</v>
      </c>
      <c r="J91" s="174"/>
      <c r="K91" s="174"/>
      <c r="L91" s="51"/>
      <c r="M91" s="11"/>
      <c r="P91" s="174" t="str">
        <f t="shared" si="3"/>
        <v/>
      </c>
      <c r="Q91" s="12">
        <f t="shared" si="4"/>
        <v>50</v>
      </c>
      <c r="R91" s="174"/>
      <c r="S91" s="174"/>
    </row>
    <row r="92" spans="2:19" ht="290.39999999999998" x14ac:dyDescent="0.25">
      <c r="B92" s="173"/>
      <c r="C92" s="10" t="s">
        <v>15</v>
      </c>
      <c r="D92" s="28" t="s">
        <v>151</v>
      </c>
      <c r="E92" s="193"/>
      <c r="F92" s="48">
        <f>Gastronomie!F92</f>
        <v>0</v>
      </c>
      <c r="G92" s="193"/>
      <c r="H92" s="13">
        <v>50</v>
      </c>
      <c r="I92" s="12">
        <v>50</v>
      </c>
      <c r="J92" s="174"/>
      <c r="K92" s="174"/>
      <c r="L92" s="51"/>
      <c r="M92" s="11"/>
      <c r="P92" s="174" t="str">
        <f t="shared" si="3"/>
        <v/>
      </c>
      <c r="Q92" s="12">
        <f t="shared" si="4"/>
        <v>50</v>
      </c>
      <c r="R92" s="174"/>
      <c r="S92" s="174"/>
    </row>
    <row r="93" spans="2:19" ht="105.6" x14ac:dyDescent="0.25">
      <c r="B93" s="173"/>
      <c r="C93" s="8" t="s">
        <v>35</v>
      </c>
      <c r="D93" s="28" t="s">
        <v>152</v>
      </c>
      <c r="E93" s="193"/>
      <c r="F93" s="48">
        <f>Gastronomie!F93</f>
        <v>0</v>
      </c>
      <c r="G93" s="193"/>
      <c r="H93" s="13">
        <v>10</v>
      </c>
      <c r="I93" s="12">
        <v>10</v>
      </c>
      <c r="J93" s="174"/>
      <c r="K93" s="174"/>
      <c r="L93" s="51"/>
      <c r="M93" s="11"/>
      <c r="P93" s="174" t="str">
        <f t="shared" si="3"/>
        <v/>
      </c>
      <c r="Q93" s="12">
        <f t="shared" si="4"/>
        <v>10</v>
      </c>
      <c r="R93" s="174"/>
      <c r="S93" s="174"/>
    </row>
    <row r="94" spans="2:19" ht="26.1" customHeight="1" x14ac:dyDescent="0.25">
      <c r="B94" s="29" t="s">
        <v>153</v>
      </c>
      <c r="C94" s="163" t="s">
        <v>154</v>
      </c>
      <c r="D94" s="163"/>
      <c r="E94" s="47">
        <f>Gastronomie!E94</f>
        <v>0</v>
      </c>
      <c r="F94" s="23"/>
      <c r="G94" s="49">
        <f>R94</f>
        <v>100</v>
      </c>
      <c r="H94" s="23"/>
      <c r="I94" s="12">
        <f>SUM(Q95:Q104)</f>
        <v>100</v>
      </c>
      <c r="J94" s="12">
        <v>6</v>
      </c>
      <c r="K94" s="21">
        <f>R94/I94</f>
        <v>1</v>
      </c>
      <c r="L94" s="50"/>
      <c r="M94" s="11"/>
      <c r="P94" s="12" t="str">
        <f t="shared" si="3"/>
        <v>PRO1.8</v>
      </c>
      <c r="Q94" s="23"/>
      <c r="R94" s="12">
        <f>SUM(Q95:Q104)</f>
        <v>100</v>
      </c>
      <c r="S94" s="23"/>
    </row>
    <row r="95" spans="2:19" ht="224.4" x14ac:dyDescent="0.25">
      <c r="B95" s="195"/>
      <c r="C95" s="8" t="s">
        <v>13</v>
      </c>
      <c r="D95" s="28" t="s">
        <v>286</v>
      </c>
      <c r="E95" s="202"/>
      <c r="F95" s="48">
        <f>Gastronomie!F95</f>
        <v>0</v>
      </c>
      <c r="G95" s="202"/>
      <c r="H95" s="13">
        <v>10</v>
      </c>
      <c r="I95" s="12">
        <v>10</v>
      </c>
      <c r="J95" s="199"/>
      <c r="K95" s="199"/>
      <c r="L95" s="51"/>
      <c r="M95" s="11"/>
      <c r="P95" s="174" t="str">
        <f t="shared" si="3"/>
        <v/>
      </c>
      <c r="Q95" s="12">
        <f t="shared" si="4"/>
        <v>10</v>
      </c>
      <c r="R95" s="174"/>
      <c r="S95" s="174"/>
    </row>
    <row r="96" spans="2:19" ht="211.2" x14ac:dyDescent="0.25">
      <c r="B96" s="196"/>
      <c r="C96" s="8" t="s">
        <v>14</v>
      </c>
      <c r="D96" s="28" t="s">
        <v>287</v>
      </c>
      <c r="E96" s="203"/>
      <c r="F96" s="48">
        <f>Gastronomie!F96</f>
        <v>0</v>
      </c>
      <c r="G96" s="203"/>
      <c r="H96" s="13">
        <v>20</v>
      </c>
      <c r="I96" s="12">
        <v>20</v>
      </c>
      <c r="J96" s="200"/>
      <c r="K96" s="200"/>
      <c r="L96" s="51"/>
      <c r="M96" s="11"/>
      <c r="P96" s="174" t="str">
        <f t="shared" si="3"/>
        <v/>
      </c>
      <c r="Q96" s="12">
        <f t="shared" si="4"/>
        <v>20</v>
      </c>
      <c r="R96" s="174"/>
      <c r="S96" s="174"/>
    </row>
    <row r="97" spans="2:19" ht="145.19999999999999" x14ac:dyDescent="0.25">
      <c r="B97" s="196"/>
      <c r="C97" s="8" t="s">
        <v>41</v>
      </c>
      <c r="D97" s="28" t="s">
        <v>288</v>
      </c>
      <c r="E97" s="203"/>
      <c r="F97" s="48">
        <f>Gastronomie!F97</f>
        <v>0</v>
      </c>
      <c r="G97" s="203"/>
      <c r="H97" s="13">
        <v>5</v>
      </c>
      <c r="I97" s="12">
        <v>5</v>
      </c>
      <c r="J97" s="200"/>
      <c r="K97" s="200"/>
      <c r="L97" s="51"/>
      <c r="M97" s="11"/>
      <c r="P97" s="174" t="str">
        <f t="shared" si="3"/>
        <v/>
      </c>
      <c r="Q97" s="12">
        <f t="shared" si="4"/>
        <v>5</v>
      </c>
      <c r="R97" s="174"/>
      <c r="S97" s="174"/>
    </row>
    <row r="98" spans="2:19" ht="158.4" x14ac:dyDescent="0.25">
      <c r="B98" s="196"/>
      <c r="C98" s="8" t="s">
        <v>109</v>
      </c>
      <c r="D98" s="28" t="s">
        <v>158</v>
      </c>
      <c r="E98" s="203"/>
      <c r="F98" s="48">
        <f>Gastronomie!F98</f>
        <v>0</v>
      </c>
      <c r="G98" s="203"/>
      <c r="H98" s="13">
        <v>10</v>
      </c>
      <c r="I98" s="12">
        <v>10</v>
      </c>
      <c r="J98" s="200"/>
      <c r="K98" s="200"/>
      <c r="L98" s="51"/>
      <c r="M98" s="11"/>
      <c r="P98" s="174" t="str">
        <f t="shared" si="3"/>
        <v/>
      </c>
      <c r="Q98" s="12">
        <f t="shared" si="4"/>
        <v>10</v>
      </c>
      <c r="R98" s="174"/>
      <c r="S98" s="174"/>
    </row>
    <row r="99" spans="2:19" ht="105.6" x14ac:dyDescent="0.25">
      <c r="B99" s="196"/>
      <c r="C99" s="8" t="s">
        <v>111</v>
      </c>
      <c r="D99" s="28" t="s">
        <v>305</v>
      </c>
      <c r="E99" s="203"/>
      <c r="F99" s="48">
        <f>Gastronomie!F99</f>
        <v>0</v>
      </c>
      <c r="G99" s="203"/>
      <c r="H99" s="13">
        <v>5</v>
      </c>
      <c r="I99" s="12">
        <v>5</v>
      </c>
      <c r="J99" s="200"/>
      <c r="K99" s="200"/>
      <c r="L99" s="51"/>
      <c r="M99" s="11"/>
      <c r="P99" s="174"/>
      <c r="Q99" s="12">
        <f t="shared" si="4"/>
        <v>5</v>
      </c>
      <c r="R99" s="174"/>
      <c r="S99" s="174"/>
    </row>
    <row r="100" spans="2:19" ht="105.6" x14ac:dyDescent="0.25">
      <c r="B100" s="196"/>
      <c r="C100" s="6" t="s">
        <v>15</v>
      </c>
      <c r="D100" s="28" t="s">
        <v>159</v>
      </c>
      <c r="E100" s="203"/>
      <c r="F100" s="48">
        <f>Gastronomie!F100</f>
        <v>0</v>
      </c>
      <c r="G100" s="203"/>
      <c r="H100" s="13">
        <v>10</v>
      </c>
      <c r="I100" s="12">
        <v>10</v>
      </c>
      <c r="J100" s="200"/>
      <c r="K100" s="200"/>
      <c r="L100" s="51"/>
      <c r="M100" s="11"/>
      <c r="P100" s="174" t="str">
        <f t="shared" si="3"/>
        <v/>
      </c>
      <c r="Q100" s="12">
        <f t="shared" si="4"/>
        <v>10</v>
      </c>
      <c r="R100" s="174"/>
      <c r="S100" s="174"/>
    </row>
    <row r="101" spans="2:19" ht="224.4" x14ac:dyDescent="0.25">
      <c r="B101" s="196"/>
      <c r="C101" s="8" t="s">
        <v>17</v>
      </c>
      <c r="D101" s="28" t="s">
        <v>160</v>
      </c>
      <c r="E101" s="203"/>
      <c r="F101" s="48">
        <f>Gastronomie!F101</f>
        <v>0</v>
      </c>
      <c r="G101" s="203"/>
      <c r="H101" s="13">
        <v>10</v>
      </c>
      <c r="I101" s="12">
        <v>10</v>
      </c>
      <c r="J101" s="200"/>
      <c r="K101" s="200"/>
      <c r="L101" s="51"/>
      <c r="M101" s="11"/>
      <c r="P101" s="174" t="str">
        <f t="shared" si="3"/>
        <v/>
      </c>
      <c r="Q101" s="12">
        <f t="shared" si="4"/>
        <v>10</v>
      </c>
      <c r="R101" s="174"/>
      <c r="S101" s="174"/>
    </row>
    <row r="102" spans="2:19" ht="52.8" x14ac:dyDescent="0.25">
      <c r="B102" s="196"/>
      <c r="C102" s="8" t="s">
        <v>72</v>
      </c>
      <c r="D102" s="28" t="s">
        <v>306</v>
      </c>
      <c r="E102" s="203"/>
      <c r="F102" s="48">
        <f>Gastronomie!F102</f>
        <v>0</v>
      </c>
      <c r="G102" s="203"/>
      <c r="H102" s="13">
        <v>10</v>
      </c>
      <c r="I102" s="12">
        <v>10</v>
      </c>
      <c r="J102" s="200"/>
      <c r="K102" s="200"/>
      <c r="L102" s="51"/>
      <c r="M102" s="11"/>
      <c r="P102" s="174" t="str">
        <f t="shared" si="3"/>
        <v/>
      </c>
      <c r="Q102" s="12">
        <f t="shared" si="4"/>
        <v>10</v>
      </c>
      <c r="R102" s="174"/>
      <c r="S102" s="174"/>
    </row>
    <row r="103" spans="2:19" ht="118.8" x14ac:dyDescent="0.25">
      <c r="B103" s="196"/>
      <c r="C103" s="8" t="s">
        <v>74</v>
      </c>
      <c r="D103" s="28" t="s">
        <v>162</v>
      </c>
      <c r="E103" s="203"/>
      <c r="F103" s="48">
        <f>Gastronomie!F103</f>
        <v>0</v>
      </c>
      <c r="G103" s="203"/>
      <c r="H103" s="13">
        <v>15</v>
      </c>
      <c r="I103" s="12">
        <v>15</v>
      </c>
      <c r="J103" s="200"/>
      <c r="K103" s="200"/>
      <c r="L103" s="51"/>
      <c r="M103" s="11"/>
      <c r="P103" s="174" t="str">
        <f t="shared" si="3"/>
        <v/>
      </c>
      <c r="Q103" s="12">
        <f t="shared" si="4"/>
        <v>15</v>
      </c>
      <c r="R103" s="174"/>
      <c r="S103" s="174"/>
    </row>
    <row r="104" spans="2:19" ht="66" x14ac:dyDescent="0.25">
      <c r="B104" s="197"/>
      <c r="C104" s="8" t="s">
        <v>88</v>
      </c>
      <c r="D104" s="28" t="s">
        <v>290</v>
      </c>
      <c r="E104" s="204"/>
      <c r="F104" s="48">
        <f>Gastronomie!F104</f>
        <v>0</v>
      </c>
      <c r="G104" s="204"/>
      <c r="H104" s="13">
        <v>5</v>
      </c>
      <c r="I104" s="12">
        <v>5</v>
      </c>
      <c r="J104" s="201"/>
      <c r="K104" s="201"/>
      <c r="L104" s="51"/>
      <c r="M104" s="11"/>
      <c r="P104" s="23"/>
      <c r="Q104" s="12">
        <f t="shared" si="4"/>
        <v>5</v>
      </c>
      <c r="R104" s="23"/>
      <c r="S104" s="23"/>
    </row>
    <row r="105" spans="2:19" ht="26.1" customHeight="1" x14ac:dyDescent="0.25">
      <c r="B105" s="29" t="s">
        <v>291</v>
      </c>
      <c r="C105" s="163" t="s">
        <v>292</v>
      </c>
      <c r="D105" s="163"/>
      <c r="E105" s="47">
        <f>Gastronomie!E105</f>
        <v>0</v>
      </c>
      <c r="F105" s="23"/>
      <c r="G105" s="49">
        <f>R105+S105</f>
        <v>110</v>
      </c>
      <c r="H105" s="23"/>
      <c r="I105" s="12">
        <v>110</v>
      </c>
      <c r="J105" s="12">
        <v>1</v>
      </c>
      <c r="K105" s="21">
        <f>(R105+S105)/100</f>
        <v>1.1000000000000001</v>
      </c>
      <c r="L105" s="50"/>
      <c r="M105" s="11"/>
      <c r="P105" s="12" t="str">
        <f t="shared" si="3"/>
        <v>PRO2.1</v>
      </c>
      <c r="Q105" s="23"/>
      <c r="R105" s="12">
        <f>IF(SUM(Q106:Q108)&gt;100,100,SUM(Q106:Q108))</f>
        <v>100</v>
      </c>
      <c r="S105" s="12">
        <f>Q109</f>
        <v>10</v>
      </c>
    </row>
    <row r="106" spans="2:19" ht="250.8" x14ac:dyDescent="0.25">
      <c r="B106" s="195"/>
      <c r="C106" s="8" t="s">
        <v>240</v>
      </c>
      <c r="D106" s="28" t="s">
        <v>307</v>
      </c>
      <c r="E106" s="202"/>
      <c r="F106" s="48">
        <f>Gastronomie!F106</f>
        <v>0</v>
      </c>
      <c r="G106" s="202"/>
      <c r="H106" s="13">
        <v>35</v>
      </c>
      <c r="I106" s="12">
        <v>35</v>
      </c>
      <c r="J106" s="199"/>
      <c r="K106" s="199"/>
      <c r="L106" s="51"/>
      <c r="M106" s="11"/>
      <c r="P106" s="23"/>
      <c r="Q106" s="12">
        <f t="shared" si="4"/>
        <v>35</v>
      </c>
      <c r="R106" s="23"/>
      <c r="S106" s="23"/>
    </row>
    <row r="107" spans="2:19" ht="250.8" x14ac:dyDescent="0.25">
      <c r="B107" s="196"/>
      <c r="C107" s="8" t="s">
        <v>308</v>
      </c>
      <c r="D107" s="28" t="s">
        <v>295</v>
      </c>
      <c r="E107" s="203"/>
      <c r="F107" s="48">
        <f>Gastronomie!F107</f>
        <v>0</v>
      </c>
      <c r="G107" s="203"/>
      <c r="H107" s="13">
        <v>35</v>
      </c>
      <c r="I107" s="12">
        <v>35</v>
      </c>
      <c r="J107" s="200"/>
      <c r="K107" s="200"/>
      <c r="L107" s="51"/>
      <c r="M107" s="11"/>
      <c r="P107" s="23"/>
      <c r="Q107" s="12">
        <f t="shared" si="4"/>
        <v>35</v>
      </c>
      <c r="R107" s="23"/>
      <c r="S107" s="23"/>
    </row>
    <row r="108" spans="2:19" ht="184.8" x14ac:dyDescent="0.25">
      <c r="B108" s="196"/>
      <c r="C108" s="8" t="s">
        <v>231</v>
      </c>
      <c r="D108" s="28" t="s">
        <v>297</v>
      </c>
      <c r="E108" s="203"/>
      <c r="F108" s="48">
        <f>Gastronomie!F108</f>
        <v>0</v>
      </c>
      <c r="G108" s="203"/>
      <c r="H108" s="13">
        <v>35</v>
      </c>
      <c r="I108" s="12">
        <v>35</v>
      </c>
      <c r="J108" s="200"/>
      <c r="K108" s="200"/>
      <c r="L108" s="51"/>
      <c r="M108" s="11"/>
      <c r="P108" s="23"/>
      <c r="Q108" s="12">
        <f t="shared" si="4"/>
        <v>35</v>
      </c>
      <c r="R108" s="23"/>
      <c r="S108" s="23"/>
    </row>
    <row r="109" spans="2:19" ht="66" x14ac:dyDescent="0.25">
      <c r="B109" s="197"/>
      <c r="C109" s="8" t="s">
        <v>309</v>
      </c>
      <c r="D109" s="28" t="s">
        <v>298</v>
      </c>
      <c r="E109" s="204"/>
      <c r="F109" s="48">
        <f>Gastronomie!F109</f>
        <v>0</v>
      </c>
      <c r="G109" s="204"/>
      <c r="H109" s="13">
        <v>10</v>
      </c>
      <c r="I109" s="12">
        <v>10</v>
      </c>
      <c r="J109" s="201"/>
      <c r="K109" s="201"/>
      <c r="L109" s="51"/>
      <c r="M109" s="11"/>
      <c r="P109" s="23"/>
      <c r="Q109" s="12">
        <f t="shared" si="4"/>
        <v>10</v>
      </c>
      <c r="R109" s="23"/>
      <c r="S109" s="23"/>
    </row>
    <row r="110" spans="2:19" ht="26.1" customHeight="1" x14ac:dyDescent="0.25">
      <c r="B110" s="29" t="s">
        <v>163</v>
      </c>
      <c r="C110" s="163" t="s">
        <v>164</v>
      </c>
      <c r="D110" s="163"/>
      <c r="E110" s="47">
        <f>Gastronomie!E110</f>
        <v>0</v>
      </c>
      <c r="F110" s="23"/>
      <c r="G110" s="49">
        <f>R110</f>
        <v>100</v>
      </c>
      <c r="H110" s="23"/>
      <c r="I110" s="12">
        <v>100</v>
      </c>
      <c r="J110" s="12">
        <v>2</v>
      </c>
      <c r="K110" s="21">
        <f>R110/I110</f>
        <v>1</v>
      </c>
      <c r="L110" s="50"/>
      <c r="M110" s="11"/>
      <c r="P110" s="12" t="str">
        <f t="shared" si="3"/>
        <v>PRO2.4</v>
      </c>
      <c r="Q110" s="23"/>
      <c r="R110" s="12">
        <f>SUM(Q111:Q113)</f>
        <v>100</v>
      </c>
      <c r="S110" s="23"/>
    </row>
    <row r="111" spans="2:19" ht="26.4" x14ac:dyDescent="0.25">
      <c r="B111" s="173"/>
      <c r="C111" s="9" t="s">
        <v>13</v>
      </c>
      <c r="D111" s="28" t="s">
        <v>165</v>
      </c>
      <c r="E111" s="193"/>
      <c r="F111" s="48">
        <f>Gastronomie!F111</f>
        <v>0</v>
      </c>
      <c r="G111" s="193"/>
      <c r="H111" s="13">
        <v>35</v>
      </c>
      <c r="I111" s="12">
        <v>35</v>
      </c>
      <c r="J111" s="174"/>
      <c r="K111" s="174"/>
      <c r="L111" s="51"/>
      <c r="M111" s="11"/>
      <c r="P111" s="174" t="str">
        <f t="shared" si="3"/>
        <v/>
      </c>
      <c r="Q111" s="12">
        <f t="shared" si="4"/>
        <v>35</v>
      </c>
      <c r="R111" s="174"/>
      <c r="S111" s="174"/>
    </row>
    <row r="112" spans="2:19" ht="92.4" x14ac:dyDescent="0.25">
      <c r="B112" s="173"/>
      <c r="C112" s="9" t="s">
        <v>15</v>
      </c>
      <c r="D112" s="28" t="s">
        <v>166</v>
      </c>
      <c r="E112" s="193"/>
      <c r="F112" s="48">
        <f>Gastronomie!F112</f>
        <v>0</v>
      </c>
      <c r="G112" s="193"/>
      <c r="H112" s="13">
        <v>30</v>
      </c>
      <c r="I112" s="12">
        <v>30</v>
      </c>
      <c r="J112" s="174"/>
      <c r="K112" s="174"/>
      <c r="L112" s="51"/>
      <c r="M112" s="11"/>
      <c r="P112" s="174" t="str">
        <f t="shared" si="3"/>
        <v/>
      </c>
      <c r="Q112" s="12">
        <f t="shared" si="4"/>
        <v>30</v>
      </c>
      <c r="R112" s="174"/>
      <c r="S112" s="174"/>
    </row>
    <row r="113" spans="2:19" ht="26.4" x14ac:dyDescent="0.25">
      <c r="B113" s="173"/>
      <c r="C113" s="9" t="s">
        <v>35</v>
      </c>
      <c r="D113" s="28" t="s">
        <v>167</v>
      </c>
      <c r="E113" s="193"/>
      <c r="F113" s="48">
        <f>Gastronomie!F113</f>
        <v>0</v>
      </c>
      <c r="G113" s="193"/>
      <c r="H113" s="13">
        <v>35</v>
      </c>
      <c r="I113" s="12">
        <v>35</v>
      </c>
      <c r="J113" s="174"/>
      <c r="K113" s="174"/>
      <c r="L113" s="51"/>
      <c r="M113" s="11"/>
      <c r="P113" s="174" t="str">
        <f t="shared" si="3"/>
        <v/>
      </c>
      <c r="Q113" s="12">
        <f t="shared" si="4"/>
        <v>35</v>
      </c>
      <c r="R113" s="174"/>
      <c r="S113" s="174"/>
    </row>
  </sheetData>
  <mergeCells count="168">
    <mergeCell ref="R53:R61"/>
    <mergeCell ref="S53:S61"/>
    <mergeCell ref="C62:D62"/>
    <mergeCell ref="R35:R38"/>
    <mergeCell ref="S35:S38"/>
    <mergeCell ref="C39:D39"/>
    <mergeCell ref="C77:D77"/>
    <mergeCell ref="C78:D78"/>
    <mergeCell ref="J71:J76"/>
    <mergeCell ref="K71:K76"/>
    <mergeCell ref="P71:P76"/>
    <mergeCell ref="G63:G69"/>
    <mergeCell ref="J63:J69"/>
    <mergeCell ref="K63:K69"/>
    <mergeCell ref="P63:P69"/>
    <mergeCell ref="R63:R69"/>
    <mergeCell ref="S63:S69"/>
    <mergeCell ref="C52:D52"/>
    <mergeCell ref="G53:G61"/>
    <mergeCell ref="J53:J61"/>
    <mergeCell ref="K53:K61"/>
    <mergeCell ref="E63:E69"/>
    <mergeCell ref="E71:E76"/>
    <mergeCell ref="P53:P61"/>
    <mergeCell ref="P87:P89"/>
    <mergeCell ref="R87:R89"/>
    <mergeCell ref="S87:S89"/>
    <mergeCell ref="R71:R76"/>
    <mergeCell ref="S71:S76"/>
    <mergeCell ref="G79:G85"/>
    <mergeCell ref="J79:J85"/>
    <mergeCell ref="K79:K85"/>
    <mergeCell ref="P79:P85"/>
    <mergeCell ref="R79:R85"/>
    <mergeCell ref="G71:G76"/>
    <mergeCell ref="S79:S85"/>
    <mergeCell ref="K87:K89"/>
    <mergeCell ref="J87:J89"/>
    <mergeCell ref="B13:B17"/>
    <mergeCell ref="B106:B109"/>
    <mergeCell ref="E106:E109"/>
    <mergeCell ref="G106:G109"/>
    <mergeCell ref="C105:D105"/>
    <mergeCell ref="C110:D110"/>
    <mergeCell ref="C90:D90"/>
    <mergeCell ref="C18:D18"/>
    <mergeCell ref="B19:B21"/>
    <mergeCell ref="B87:B89"/>
    <mergeCell ref="B79:B85"/>
    <mergeCell ref="B71:B76"/>
    <mergeCell ref="B63:B69"/>
    <mergeCell ref="B53:B61"/>
    <mergeCell ref="C34:D34"/>
    <mergeCell ref="B35:B38"/>
    <mergeCell ref="G35:G38"/>
    <mergeCell ref="C86:D86"/>
    <mergeCell ref="C70:D70"/>
    <mergeCell ref="E79:E85"/>
    <mergeCell ref="E87:E89"/>
    <mergeCell ref="G87:G89"/>
    <mergeCell ref="B111:B113"/>
    <mergeCell ref="G111:G113"/>
    <mergeCell ref="B91:B93"/>
    <mergeCell ref="B95:B104"/>
    <mergeCell ref="E53:E61"/>
    <mergeCell ref="B40:B51"/>
    <mergeCell ref="G40:G51"/>
    <mergeCell ref="C22:D22"/>
    <mergeCell ref="B23:B24"/>
    <mergeCell ref="G23:G24"/>
    <mergeCell ref="J111:J113"/>
    <mergeCell ref="K111:K113"/>
    <mergeCell ref="E111:E113"/>
    <mergeCell ref="R91:R93"/>
    <mergeCell ref="S91:S93"/>
    <mergeCell ref="C94:D94"/>
    <mergeCell ref="P95:P103"/>
    <mergeCell ref="R95:R103"/>
    <mergeCell ref="S95:S103"/>
    <mergeCell ref="G91:G93"/>
    <mergeCell ref="J91:J93"/>
    <mergeCell ref="K91:K93"/>
    <mergeCell ref="P91:P93"/>
    <mergeCell ref="P111:P113"/>
    <mergeCell ref="R111:R113"/>
    <mergeCell ref="S111:S113"/>
    <mergeCell ref="E95:E104"/>
    <mergeCell ref="G95:G104"/>
    <mergeCell ref="J95:J104"/>
    <mergeCell ref="K95:K104"/>
    <mergeCell ref="J106:J109"/>
    <mergeCell ref="K106:K109"/>
    <mergeCell ref="E91:E93"/>
    <mergeCell ref="B26:B33"/>
    <mergeCell ref="G26:G33"/>
    <mergeCell ref="J26:J33"/>
    <mergeCell ref="K26:K33"/>
    <mergeCell ref="P26:P33"/>
    <mergeCell ref="R26:R33"/>
    <mergeCell ref="S26:S33"/>
    <mergeCell ref="K35:K38"/>
    <mergeCell ref="E26:E33"/>
    <mergeCell ref="J35:J38"/>
    <mergeCell ref="J40:J51"/>
    <mergeCell ref="K40:K51"/>
    <mergeCell ref="P40:P51"/>
    <mergeCell ref="R19:R21"/>
    <mergeCell ref="S19:S21"/>
    <mergeCell ref="R40:R51"/>
    <mergeCell ref="S40:S51"/>
    <mergeCell ref="P35:P38"/>
    <mergeCell ref="E35:E38"/>
    <mergeCell ref="E40:E51"/>
    <mergeCell ref="E19:E21"/>
    <mergeCell ref="E23:E24"/>
    <mergeCell ref="C25:D25"/>
    <mergeCell ref="R23:R24"/>
    <mergeCell ref="S23:S24"/>
    <mergeCell ref="P10:P11"/>
    <mergeCell ref="Q10:Q11"/>
    <mergeCell ref="R10:R11"/>
    <mergeCell ref="S10:S11"/>
    <mergeCell ref="C12:D12"/>
    <mergeCell ref="G13:G17"/>
    <mergeCell ref="J13:J17"/>
    <mergeCell ref="K13:K17"/>
    <mergeCell ref="P13:P17"/>
    <mergeCell ref="R13:R17"/>
    <mergeCell ref="S13:S17"/>
    <mergeCell ref="L10:L11"/>
    <mergeCell ref="J23:J24"/>
    <mergeCell ref="K23:K24"/>
    <mergeCell ref="P23:P24"/>
    <mergeCell ref="G19:G21"/>
    <mergeCell ref="J19:J21"/>
    <mergeCell ref="K19:K21"/>
    <mergeCell ref="P19:P21"/>
    <mergeCell ref="E13:E17"/>
    <mergeCell ref="B10:D11"/>
    <mergeCell ref="G10:I10"/>
    <mergeCell ref="J10:J11"/>
    <mergeCell ref="K10:K11"/>
    <mergeCell ref="M10:M11"/>
    <mergeCell ref="D8:F8"/>
    <mergeCell ref="E10:F10"/>
    <mergeCell ref="B4:C4"/>
    <mergeCell ref="H4:J4"/>
    <mergeCell ref="K4:M4"/>
    <mergeCell ref="B5:C5"/>
    <mergeCell ref="B6:C6"/>
    <mergeCell ref="B7:C7"/>
    <mergeCell ref="D4:F4"/>
    <mergeCell ref="D5:F5"/>
    <mergeCell ref="D6:F6"/>
    <mergeCell ref="D7:F7"/>
    <mergeCell ref="H5:J5"/>
    <mergeCell ref="K5:M5"/>
    <mergeCell ref="H6:J6"/>
    <mergeCell ref="K6:M6"/>
    <mergeCell ref="B2:C2"/>
    <mergeCell ref="H2:J2"/>
    <mergeCell ref="K2:M2"/>
    <mergeCell ref="B3:C3"/>
    <mergeCell ref="H3:J3"/>
    <mergeCell ref="K3:M3"/>
    <mergeCell ref="D2:F2"/>
    <mergeCell ref="D3:F3"/>
    <mergeCell ref="B8:C8"/>
  </mergeCells>
  <dataValidations count="1">
    <dataValidation type="list" allowBlank="1" showInputMessage="1" showErrorMessage="1" sqref="H63" xr:uid="{00000000-0002-0000-12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73BB4075-AF8A-4A52-9F1E-E462B6E46594}">
            <x14:iconSet iconSet="3Symbols" showValue="0" custom="1">
              <x14:cfvo type="percent">
                <xm:f>0</xm:f>
              </x14:cfvo>
              <x14:cfvo type="num">
                <xm:f>2</xm:f>
              </x14:cfvo>
              <x14:cfvo type="num">
                <xm:f>3</xm:f>
              </x14:cfvo>
              <x14:cfIcon iconSet="3Symbols" iconId="2"/>
              <x14:cfIcon iconSet="3Symbols" iconId="1"/>
              <x14:cfIcon iconSet="3Symbols" iconId="0"/>
            </x14:iconSet>
          </x14:cfRule>
          <xm:sqref>L12:L113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Q121"/>
  <sheetViews>
    <sheetView zoomScale="85" zoomScaleNormal="85" workbookViewId="0">
      <selection activeCell="G61" sqref="G61"/>
    </sheetView>
  </sheetViews>
  <sheetFormatPr baseColWidth="10" defaultColWidth="11.44140625" defaultRowHeight="13.2" outlineLevelCol="1" x14ac:dyDescent="0.25"/>
  <cols>
    <col min="1" max="1" width="1.6640625" style="69" customWidth="1"/>
    <col min="2" max="2" width="8.6640625" style="69" customWidth="1"/>
    <col min="3" max="3" width="7.6640625" style="69" customWidth="1"/>
    <col min="4" max="4" width="60.6640625" style="69" customWidth="1"/>
    <col min="5" max="6" width="11.6640625" style="69" customWidth="1"/>
    <col min="7" max="7" width="8.6640625" style="69" customWidth="1"/>
    <col min="8" max="9" width="11.44140625" style="69"/>
    <col min="10" max="10" width="70.6640625" style="69" customWidth="1"/>
    <col min="11" max="12" width="11.44140625" style="69"/>
    <col min="13" max="16" width="11.44140625" style="69" hidden="1" customWidth="1" outlineLevel="1"/>
    <col min="17" max="17" width="11.44140625" style="69" collapsed="1"/>
    <col min="18" max="16384" width="11.44140625" style="69"/>
  </cols>
  <sheetData>
    <row r="2" spans="2:16" x14ac:dyDescent="0.25">
      <c r="B2" s="120">
        <f>IF((I12*H12+I18*H18+I22*H22+I25*H25)/(H25+H22+H18+H12)&gt;1,1,(I12*H12+I18*H18+I22*H22+I25*H25)/(H25+H22+H18+H12))</f>
        <v>0</v>
      </c>
      <c r="C2" s="120"/>
      <c r="D2" s="75" t="s">
        <v>172</v>
      </c>
      <c r="F2" s="135" t="s">
        <v>8</v>
      </c>
      <c r="G2" s="135"/>
      <c r="H2" s="135"/>
      <c r="I2" s="132"/>
      <c r="J2" s="132"/>
    </row>
    <row r="3" spans="2:16" x14ac:dyDescent="0.25">
      <c r="B3" s="120">
        <f>IF((I34*H34+I38*H38)/(H34+H38)&gt;1,1,(I34*H34+I38*H38)/(H34+H38))</f>
        <v>0</v>
      </c>
      <c r="C3" s="120"/>
      <c r="D3" s="75" t="s">
        <v>173</v>
      </c>
      <c r="F3" s="135" t="s">
        <v>9</v>
      </c>
      <c r="G3" s="135"/>
      <c r="H3" s="135"/>
      <c r="I3" s="132"/>
      <c r="J3" s="132"/>
    </row>
    <row r="4" spans="2:16" x14ac:dyDescent="0.25">
      <c r="B4" s="120">
        <f>IF((I45*H45+I58*H58+I68*H68+I75*H75+I80*H80+I88*H88+I92*H92)/(H45+H58+H68+H75+H80+H88+H92)&gt;1,1,(I45*H45+I58*H58+I68*H68+I75*H75+I80*H80+I88*H88+I92*H92)/(H45+H58+H68+H75+H80+H88+H92))</f>
        <v>0</v>
      </c>
      <c r="C4" s="120"/>
      <c r="D4" s="75" t="s">
        <v>174</v>
      </c>
      <c r="F4" s="135" t="s">
        <v>352</v>
      </c>
      <c r="G4" s="135"/>
      <c r="H4" s="135"/>
      <c r="I4" s="132"/>
      <c r="J4" s="132"/>
    </row>
    <row r="5" spans="2:16" x14ac:dyDescent="0.25">
      <c r="B5" s="120">
        <f>IF(I93&gt;1,1,I93)</f>
        <v>0</v>
      </c>
      <c r="C5" s="120"/>
      <c r="D5" s="75" t="s">
        <v>171</v>
      </c>
    </row>
    <row r="6" spans="2:16" x14ac:dyDescent="0.25">
      <c r="B6" s="120">
        <f>IF((I101*H101+I105*H105+I109*H109+I118*H118)/(H101+H105+H109+H118)&gt;1,1,(I101*H101+I105*H105+I109*H109+I118*H118)/(H101+H105+H109+H118))</f>
        <v>0</v>
      </c>
      <c r="C6" s="120"/>
      <c r="D6" s="75" t="s">
        <v>175</v>
      </c>
    </row>
    <row r="7" spans="2:16" x14ac:dyDescent="0.25">
      <c r="B7" s="120">
        <f>(B2*(H12+H18+H22+H25)+B3*(H34+H38)+B4*(H45+H58+H68+H75+H80+H88+H92)+B5*(H93)+B6*(H101+H105+H109+H118))/100</f>
        <v>0</v>
      </c>
      <c r="C7" s="120"/>
      <c r="D7" s="75" t="s">
        <v>176</v>
      </c>
    </row>
    <row r="8" spans="2:16" x14ac:dyDescent="0.25">
      <c r="B8" s="120" t="str">
        <f>IF(AND(B7&gt;=8/10,B2&gt;=65/100,B3&gt;=65/100,B4&gt;=65/100,B6&gt;=65/100),"PLATIN",IF(AND(B7&gt;=65/100,B2&gt;=1/2,B3&gt;=1/2,B4&gt;=1/2,B6&gt;=1/2),"GOLD",IF(AND(B7&gt;=1/2,B2&gt;=35/100,B3&gt;=35/100,B4&gt;=35/100,B6&gt;=35/100),"SILBER","keine Ausz.")))</f>
        <v>keine Ausz.</v>
      </c>
      <c r="C8" s="120"/>
      <c r="D8" s="75" t="s">
        <v>179</v>
      </c>
    </row>
    <row r="10" spans="2:16" ht="50.1" customHeight="1" x14ac:dyDescent="0.25">
      <c r="B10" s="118" t="s">
        <v>2</v>
      </c>
      <c r="C10" s="118"/>
      <c r="D10" s="118"/>
      <c r="E10" s="136" t="s">
        <v>5</v>
      </c>
      <c r="F10" s="118"/>
      <c r="G10" s="118"/>
      <c r="H10" s="137" t="s">
        <v>10</v>
      </c>
      <c r="I10" s="138" t="s">
        <v>11</v>
      </c>
      <c r="J10" s="118" t="s">
        <v>4</v>
      </c>
      <c r="M10" s="124" t="s">
        <v>0</v>
      </c>
      <c r="N10" s="123" t="s">
        <v>168</v>
      </c>
      <c r="O10" s="123" t="s">
        <v>169</v>
      </c>
      <c r="P10" s="123" t="s">
        <v>170</v>
      </c>
    </row>
    <row r="11" spans="2:16" ht="50.1" customHeight="1" x14ac:dyDescent="0.25">
      <c r="B11" s="118"/>
      <c r="C11" s="118"/>
      <c r="D11" s="118"/>
      <c r="E11" s="76" t="s">
        <v>6</v>
      </c>
      <c r="F11" s="76" t="s">
        <v>7</v>
      </c>
      <c r="G11" s="76" t="s">
        <v>3</v>
      </c>
      <c r="H11" s="138"/>
      <c r="I11" s="138"/>
      <c r="J11" s="118"/>
      <c r="M11" s="124"/>
      <c r="N11" s="123"/>
      <c r="O11" s="124"/>
      <c r="P11" s="124"/>
    </row>
    <row r="12" spans="2:16" ht="26.1" customHeight="1" x14ac:dyDescent="0.25">
      <c r="B12" s="77" t="s">
        <v>1</v>
      </c>
      <c r="C12" s="127" t="s">
        <v>12</v>
      </c>
      <c r="D12" s="127"/>
      <c r="E12" s="78">
        <f>O12</f>
        <v>0</v>
      </c>
      <c r="F12" s="79"/>
      <c r="G12" s="80">
        <v>100</v>
      </c>
      <c r="H12" s="80">
        <v>12</v>
      </c>
      <c r="I12" s="73">
        <f>O12/G12</f>
        <v>0</v>
      </c>
      <c r="J12" s="94"/>
      <c r="M12" s="80" t="str">
        <f>IF(B12&lt;&gt;"",B12,"")</f>
        <v>ENV1.1</v>
      </c>
      <c r="N12" s="79"/>
      <c r="O12" s="80">
        <f>IF(SUM(N13:N17)&gt;G12,G12,SUM(N13:N17))</f>
        <v>0</v>
      </c>
      <c r="P12" s="79"/>
    </row>
    <row r="13" spans="2:16" ht="128.1" customHeight="1" x14ac:dyDescent="0.25">
      <c r="B13" s="126"/>
      <c r="C13" s="81" t="s">
        <v>13</v>
      </c>
      <c r="D13" s="82" t="s">
        <v>20</v>
      </c>
      <c r="E13" s="125"/>
      <c r="F13" s="95"/>
      <c r="G13" s="80">
        <v>40</v>
      </c>
      <c r="H13" s="119"/>
      <c r="I13" s="119"/>
      <c r="J13" s="94"/>
      <c r="M13" s="79" t="str">
        <f t="shared" ref="M13:M78" si="0">IF(B13&lt;&gt;"",B13,"")</f>
        <v/>
      </c>
      <c r="N13" s="80">
        <f>IF(F13&gt;G13,G13,F13)</f>
        <v>0</v>
      </c>
      <c r="O13" s="79"/>
      <c r="P13" s="79"/>
    </row>
    <row r="14" spans="2:16" ht="132" x14ac:dyDescent="0.25">
      <c r="B14" s="126"/>
      <c r="C14" s="81" t="s">
        <v>14</v>
      </c>
      <c r="D14" s="82" t="s">
        <v>19</v>
      </c>
      <c r="E14" s="125"/>
      <c r="F14" s="95"/>
      <c r="G14" s="80">
        <v>10</v>
      </c>
      <c r="H14" s="119"/>
      <c r="I14" s="119"/>
      <c r="J14" s="94"/>
      <c r="M14" s="79" t="str">
        <f t="shared" si="0"/>
        <v/>
      </c>
      <c r="N14" s="80">
        <f t="shared" ref="N14:N79" si="1">IF(F14&gt;G14,G14,F14)</f>
        <v>0</v>
      </c>
      <c r="O14" s="79"/>
      <c r="P14" s="79"/>
    </row>
    <row r="15" spans="2:16" ht="132" x14ac:dyDescent="0.25">
      <c r="B15" s="126"/>
      <c r="C15" s="81" t="s">
        <v>15</v>
      </c>
      <c r="D15" s="82" t="s">
        <v>16</v>
      </c>
      <c r="E15" s="125"/>
      <c r="F15" s="95"/>
      <c r="G15" s="80">
        <v>40</v>
      </c>
      <c r="H15" s="119"/>
      <c r="I15" s="119"/>
      <c r="J15" s="94"/>
      <c r="M15" s="79" t="str">
        <f t="shared" si="0"/>
        <v/>
      </c>
      <c r="N15" s="80">
        <f t="shared" si="1"/>
        <v>0</v>
      </c>
      <c r="O15" s="79"/>
      <c r="P15" s="79"/>
    </row>
    <row r="16" spans="2:16" ht="132" x14ac:dyDescent="0.25">
      <c r="B16" s="126"/>
      <c r="C16" s="81" t="s">
        <v>17</v>
      </c>
      <c r="D16" s="82" t="s">
        <v>18</v>
      </c>
      <c r="E16" s="125"/>
      <c r="F16" s="95"/>
      <c r="G16" s="80">
        <v>10</v>
      </c>
      <c r="H16" s="119"/>
      <c r="I16" s="119"/>
      <c r="J16" s="94"/>
      <c r="M16" s="79" t="str">
        <f t="shared" si="0"/>
        <v/>
      </c>
      <c r="N16" s="80">
        <f t="shared" si="1"/>
        <v>0</v>
      </c>
      <c r="O16" s="79"/>
      <c r="P16" s="79"/>
    </row>
    <row r="17" spans="2:16" ht="132" x14ac:dyDescent="0.25">
      <c r="B17" s="126"/>
      <c r="C17" s="81" t="s">
        <v>22</v>
      </c>
      <c r="D17" s="82" t="s">
        <v>21</v>
      </c>
      <c r="E17" s="125"/>
      <c r="F17" s="95"/>
      <c r="G17" s="80">
        <v>12</v>
      </c>
      <c r="H17" s="119"/>
      <c r="I17" s="119"/>
      <c r="J17" s="94"/>
      <c r="M17" s="79" t="str">
        <f t="shared" si="0"/>
        <v/>
      </c>
      <c r="N17" s="80">
        <f t="shared" si="1"/>
        <v>0</v>
      </c>
      <c r="O17" s="79"/>
      <c r="P17" s="79"/>
    </row>
    <row r="18" spans="2:16" ht="26.1" customHeight="1" x14ac:dyDescent="0.25">
      <c r="B18" s="77" t="s">
        <v>23</v>
      </c>
      <c r="C18" s="133" t="s">
        <v>24</v>
      </c>
      <c r="D18" s="133"/>
      <c r="E18" s="78">
        <f>O18</f>
        <v>0</v>
      </c>
      <c r="F18" s="79"/>
      <c r="G18" s="80">
        <v>100</v>
      </c>
      <c r="H18" s="80">
        <v>8</v>
      </c>
      <c r="I18" s="73">
        <f>O18/G18</f>
        <v>0</v>
      </c>
      <c r="J18" s="94"/>
      <c r="M18" s="80" t="str">
        <f t="shared" si="0"/>
        <v>ENV1.2</v>
      </c>
      <c r="N18" s="79"/>
      <c r="O18" s="80">
        <f>IF(SUM(N19:N21)&gt;G18,G18,SUM(N19:N21))</f>
        <v>0</v>
      </c>
      <c r="P18" s="79"/>
    </row>
    <row r="19" spans="2:16" ht="158.4" x14ac:dyDescent="0.25">
      <c r="B19" s="126"/>
      <c r="C19" s="83" t="s">
        <v>13</v>
      </c>
      <c r="D19" s="84" t="s">
        <v>299</v>
      </c>
      <c r="E19" s="125"/>
      <c r="F19" s="95"/>
      <c r="G19" s="80">
        <v>60</v>
      </c>
      <c r="H19" s="119"/>
      <c r="I19" s="119"/>
      <c r="J19" s="94"/>
      <c r="M19" s="79" t="str">
        <f t="shared" si="0"/>
        <v/>
      </c>
      <c r="N19" s="80">
        <f t="shared" si="1"/>
        <v>0</v>
      </c>
      <c r="O19" s="79"/>
      <c r="P19" s="79"/>
    </row>
    <row r="20" spans="2:16" ht="79.2" x14ac:dyDescent="0.25">
      <c r="B20" s="126"/>
      <c r="C20" s="83" t="s">
        <v>14</v>
      </c>
      <c r="D20" s="84" t="s">
        <v>26</v>
      </c>
      <c r="E20" s="125"/>
      <c r="F20" s="95"/>
      <c r="G20" s="80">
        <v>10</v>
      </c>
      <c r="H20" s="119"/>
      <c r="I20" s="119"/>
      <c r="J20" s="94"/>
      <c r="M20" s="79" t="str">
        <f t="shared" si="0"/>
        <v/>
      </c>
      <c r="N20" s="80">
        <f>IF(OR(F20="x",F20="X"),0,IF(F20&gt;G20,G20,F20))</f>
        <v>0</v>
      </c>
      <c r="O20" s="79"/>
      <c r="P20" s="79"/>
    </row>
    <row r="21" spans="2:16" ht="158.4" x14ac:dyDescent="0.25">
      <c r="B21" s="126"/>
      <c r="C21" s="83" t="s">
        <v>15</v>
      </c>
      <c r="D21" s="84" t="s">
        <v>27</v>
      </c>
      <c r="E21" s="125"/>
      <c r="F21" s="95"/>
      <c r="G21" s="80">
        <v>40</v>
      </c>
      <c r="H21" s="119"/>
      <c r="I21" s="119"/>
      <c r="J21" s="94"/>
      <c r="M21" s="79" t="str">
        <f t="shared" si="0"/>
        <v/>
      </c>
      <c r="N21" s="80">
        <f t="shared" si="1"/>
        <v>0</v>
      </c>
      <c r="O21" s="79"/>
      <c r="P21" s="79"/>
    </row>
    <row r="22" spans="2:16" ht="26.1" customHeight="1" x14ac:dyDescent="0.25">
      <c r="B22" s="77" t="s">
        <v>28</v>
      </c>
      <c r="C22" s="134" t="s">
        <v>230</v>
      </c>
      <c r="D22" s="134"/>
      <c r="E22" s="78">
        <f>O22</f>
        <v>0</v>
      </c>
      <c r="F22" s="79"/>
      <c r="G22" s="80">
        <v>100</v>
      </c>
      <c r="H22" s="80">
        <v>4</v>
      </c>
      <c r="I22" s="73">
        <f>O22/G22</f>
        <v>0</v>
      </c>
      <c r="J22" s="94"/>
      <c r="M22" s="80" t="str">
        <f t="shared" si="0"/>
        <v>ENV1.3</v>
      </c>
      <c r="N22" s="79"/>
      <c r="O22" s="80">
        <f>IF(SUM(N23:N24)&gt;G22,G22,SUM(N23:N24))</f>
        <v>0</v>
      </c>
      <c r="P22" s="79"/>
    </row>
    <row r="23" spans="2:16" ht="132" customHeight="1" x14ac:dyDescent="0.25">
      <c r="B23" s="121"/>
      <c r="C23" s="85" t="s">
        <v>233</v>
      </c>
      <c r="D23" s="86" t="s">
        <v>232</v>
      </c>
      <c r="E23" s="121"/>
      <c r="F23" s="95"/>
      <c r="G23" s="80">
        <v>100</v>
      </c>
      <c r="H23" s="121"/>
      <c r="I23" s="121"/>
      <c r="J23" s="94"/>
      <c r="M23" s="121"/>
      <c r="N23" s="80">
        <f t="shared" si="1"/>
        <v>0</v>
      </c>
      <c r="O23" s="121"/>
      <c r="P23" s="121"/>
    </row>
    <row r="24" spans="2:16" ht="159" customHeight="1" x14ac:dyDescent="0.25">
      <c r="B24" s="122"/>
      <c r="C24" s="85" t="s">
        <v>231</v>
      </c>
      <c r="D24" s="86" t="s">
        <v>234</v>
      </c>
      <c r="E24" s="122"/>
      <c r="F24" s="95"/>
      <c r="G24" s="80">
        <v>10</v>
      </c>
      <c r="H24" s="122"/>
      <c r="I24" s="122"/>
      <c r="J24" s="94"/>
      <c r="M24" s="122"/>
      <c r="N24" s="80">
        <f t="shared" si="1"/>
        <v>0</v>
      </c>
      <c r="O24" s="122"/>
      <c r="P24" s="122"/>
    </row>
    <row r="25" spans="2:16" ht="26.1" customHeight="1" x14ac:dyDescent="0.25">
      <c r="B25" s="77" t="s">
        <v>37</v>
      </c>
      <c r="C25" s="131" t="s">
        <v>38</v>
      </c>
      <c r="D25" s="131"/>
      <c r="E25" s="78">
        <f>O25+P25</f>
        <v>0</v>
      </c>
      <c r="F25" s="79"/>
      <c r="G25" s="80">
        <v>115</v>
      </c>
      <c r="H25" s="80">
        <v>6</v>
      </c>
      <c r="I25" s="73">
        <f>(O25/100)+(P25/100)</f>
        <v>0</v>
      </c>
      <c r="J25" s="94"/>
      <c r="M25" s="80" t="str">
        <f t="shared" si="0"/>
        <v>ENV1.8</v>
      </c>
      <c r="N25" s="79"/>
      <c r="O25" s="80">
        <f>IF(SUM(N26:N30)&gt;100,100,SUM(N26:N30))</f>
        <v>0</v>
      </c>
      <c r="P25" s="80">
        <f>SUM(N31:N33)</f>
        <v>0</v>
      </c>
    </row>
    <row r="26" spans="2:16" ht="66" x14ac:dyDescent="0.25">
      <c r="B26" s="126"/>
      <c r="C26" s="83" t="s">
        <v>13</v>
      </c>
      <c r="D26" s="82" t="s">
        <v>39</v>
      </c>
      <c r="E26" s="125"/>
      <c r="F26" s="95"/>
      <c r="G26" s="80">
        <v>15</v>
      </c>
      <c r="H26" s="119"/>
      <c r="I26" s="119"/>
      <c r="J26" s="94"/>
      <c r="M26" s="79" t="str">
        <f t="shared" si="0"/>
        <v/>
      </c>
      <c r="N26" s="80">
        <f t="shared" si="1"/>
        <v>0</v>
      </c>
      <c r="O26" s="79"/>
      <c r="P26" s="79"/>
    </row>
    <row r="27" spans="2:16" ht="105.6" x14ac:dyDescent="0.25">
      <c r="B27" s="126"/>
      <c r="C27" s="83" t="s">
        <v>14</v>
      </c>
      <c r="D27" s="82" t="s">
        <v>40</v>
      </c>
      <c r="E27" s="125"/>
      <c r="F27" s="95"/>
      <c r="G27" s="80">
        <v>15</v>
      </c>
      <c r="H27" s="119"/>
      <c r="I27" s="119"/>
      <c r="J27" s="94"/>
      <c r="M27" s="79" t="str">
        <f t="shared" si="0"/>
        <v/>
      </c>
      <c r="N27" s="80">
        <f t="shared" si="1"/>
        <v>0</v>
      </c>
      <c r="O27" s="79"/>
      <c r="P27" s="79"/>
    </row>
    <row r="28" spans="2:16" ht="237.6" x14ac:dyDescent="0.25">
      <c r="B28" s="126"/>
      <c r="C28" s="87" t="s">
        <v>120</v>
      </c>
      <c r="D28" s="82" t="s">
        <v>119</v>
      </c>
      <c r="E28" s="125"/>
      <c r="F28" s="95"/>
      <c r="G28" s="80">
        <v>50</v>
      </c>
      <c r="H28" s="119"/>
      <c r="I28" s="119"/>
      <c r="J28" s="94"/>
      <c r="M28" s="79" t="str">
        <f t="shared" si="0"/>
        <v/>
      </c>
      <c r="N28" s="80">
        <f t="shared" si="1"/>
        <v>0</v>
      </c>
      <c r="O28" s="79"/>
      <c r="P28" s="79"/>
    </row>
    <row r="29" spans="2:16" ht="66" x14ac:dyDescent="0.25">
      <c r="B29" s="126"/>
      <c r="C29" s="83" t="s">
        <v>15</v>
      </c>
      <c r="D29" s="82" t="s">
        <v>42</v>
      </c>
      <c r="E29" s="125"/>
      <c r="F29" s="95"/>
      <c r="G29" s="80">
        <v>20</v>
      </c>
      <c r="H29" s="119"/>
      <c r="I29" s="119"/>
      <c r="J29" s="94"/>
      <c r="M29" s="79" t="str">
        <f t="shared" si="0"/>
        <v/>
      </c>
      <c r="N29" s="80">
        <f t="shared" si="1"/>
        <v>0</v>
      </c>
      <c r="O29" s="79"/>
      <c r="P29" s="79"/>
    </row>
    <row r="30" spans="2:16" ht="144.75" customHeight="1" x14ac:dyDescent="0.25">
      <c r="B30" s="126"/>
      <c r="C30" s="83" t="s">
        <v>17</v>
      </c>
      <c r="D30" s="82" t="s">
        <v>43</v>
      </c>
      <c r="E30" s="125"/>
      <c r="F30" s="95"/>
      <c r="G30" s="80">
        <v>5</v>
      </c>
      <c r="H30" s="119"/>
      <c r="I30" s="119"/>
      <c r="J30" s="94"/>
      <c r="M30" s="79" t="str">
        <f t="shared" si="0"/>
        <v/>
      </c>
      <c r="N30" s="80">
        <f>IF(OR(F30="x",F30="X"),0,IF(F30&gt;G30,G30,F30))</f>
        <v>0</v>
      </c>
      <c r="O30" s="79"/>
      <c r="P30" s="79"/>
    </row>
    <row r="31" spans="2:16" ht="52.8" x14ac:dyDescent="0.25">
      <c r="B31" s="126"/>
      <c r="C31" s="88" t="s">
        <v>35</v>
      </c>
      <c r="D31" s="82" t="s">
        <v>44</v>
      </c>
      <c r="E31" s="125"/>
      <c r="F31" s="95"/>
      <c r="G31" s="80">
        <v>5</v>
      </c>
      <c r="H31" s="119"/>
      <c r="I31" s="119"/>
      <c r="J31" s="94"/>
      <c r="M31" s="79" t="str">
        <f t="shared" si="0"/>
        <v/>
      </c>
      <c r="N31" s="80">
        <f t="shared" si="1"/>
        <v>0</v>
      </c>
      <c r="O31" s="79"/>
      <c r="P31" s="79"/>
    </row>
    <row r="32" spans="2:16" ht="52.8" x14ac:dyDescent="0.25">
      <c r="B32" s="126"/>
      <c r="C32" s="83" t="s">
        <v>36</v>
      </c>
      <c r="D32" s="82" t="s">
        <v>46</v>
      </c>
      <c r="E32" s="125"/>
      <c r="F32" s="95"/>
      <c r="G32" s="80">
        <v>5</v>
      </c>
      <c r="H32" s="119"/>
      <c r="I32" s="119"/>
      <c r="J32" s="94"/>
      <c r="M32" s="79" t="str">
        <f t="shared" si="0"/>
        <v/>
      </c>
      <c r="N32" s="80">
        <f t="shared" si="1"/>
        <v>0</v>
      </c>
      <c r="O32" s="79"/>
      <c r="P32" s="79"/>
    </row>
    <row r="33" spans="2:16" ht="39.6" x14ac:dyDescent="0.25">
      <c r="B33" s="126"/>
      <c r="C33" s="83" t="s">
        <v>45</v>
      </c>
      <c r="D33" s="82" t="s">
        <v>47</v>
      </c>
      <c r="E33" s="125"/>
      <c r="F33" s="95"/>
      <c r="G33" s="80">
        <v>5</v>
      </c>
      <c r="H33" s="119"/>
      <c r="I33" s="119"/>
      <c r="J33" s="94"/>
      <c r="M33" s="79" t="str">
        <f t="shared" si="0"/>
        <v/>
      </c>
      <c r="N33" s="80">
        <f t="shared" si="1"/>
        <v>0</v>
      </c>
      <c r="O33" s="79"/>
      <c r="P33" s="79"/>
    </row>
    <row r="34" spans="2:16" ht="26.1" customHeight="1" x14ac:dyDescent="0.25">
      <c r="B34" s="77" t="s">
        <v>48</v>
      </c>
      <c r="C34" s="131" t="s">
        <v>49</v>
      </c>
      <c r="D34" s="131"/>
      <c r="E34" s="78">
        <f>O34+P34</f>
        <v>0</v>
      </c>
      <c r="F34" s="79"/>
      <c r="G34" s="80">
        <v>110</v>
      </c>
      <c r="H34" s="80">
        <v>9</v>
      </c>
      <c r="I34" s="73">
        <f>(O34/100)+(P34/100)</f>
        <v>0</v>
      </c>
      <c r="J34" s="94"/>
      <c r="M34" s="80" t="str">
        <f t="shared" si="0"/>
        <v>ECO1.1</v>
      </c>
      <c r="N34" s="79"/>
      <c r="O34" s="80">
        <f>IF(SUM(N35:N36)&gt;100,100,SUM(N35:N36))</f>
        <v>0</v>
      </c>
      <c r="P34" s="80">
        <f>N37</f>
        <v>0</v>
      </c>
    </row>
    <row r="35" spans="2:16" ht="296.25" customHeight="1" x14ac:dyDescent="0.25">
      <c r="B35" s="126"/>
      <c r="C35" s="83" t="s">
        <v>13</v>
      </c>
      <c r="D35" s="82" t="s">
        <v>50</v>
      </c>
      <c r="E35" s="125"/>
      <c r="F35" s="95"/>
      <c r="G35" s="80">
        <v>85</v>
      </c>
      <c r="H35" s="119"/>
      <c r="I35" s="119"/>
      <c r="J35" s="94"/>
      <c r="M35" s="119" t="str">
        <f t="shared" si="0"/>
        <v/>
      </c>
      <c r="N35" s="80">
        <f t="shared" si="1"/>
        <v>0</v>
      </c>
      <c r="O35" s="119"/>
      <c r="P35" s="119"/>
    </row>
    <row r="36" spans="2:16" ht="236.25" customHeight="1" x14ac:dyDescent="0.25">
      <c r="B36" s="126"/>
      <c r="C36" s="83" t="s">
        <v>15</v>
      </c>
      <c r="D36" s="82" t="s">
        <v>51</v>
      </c>
      <c r="E36" s="125"/>
      <c r="F36" s="95"/>
      <c r="G36" s="80">
        <v>15</v>
      </c>
      <c r="H36" s="119"/>
      <c r="I36" s="119"/>
      <c r="J36" s="94"/>
      <c r="M36" s="119" t="str">
        <f t="shared" si="0"/>
        <v/>
      </c>
      <c r="N36" s="80">
        <f t="shared" si="1"/>
        <v>0</v>
      </c>
      <c r="O36" s="119"/>
      <c r="P36" s="119"/>
    </row>
    <row r="37" spans="2:16" ht="118.8" x14ac:dyDescent="0.25">
      <c r="B37" s="126"/>
      <c r="C37" s="83" t="s">
        <v>35</v>
      </c>
      <c r="D37" s="82" t="s">
        <v>52</v>
      </c>
      <c r="E37" s="125"/>
      <c r="F37" s="95"/>
      <c r="G37" s="80">
        <v>10</v>
      </c>
      <c r="H37" s="119"/>
      <c r="I37" s="119"/>
      <c r="J37" s="94"/>
      <c r="M37" s="119" t="str">
        <f t="shared" si="0"/>
        <v/>
      </c>
      <c r="N37" s="80">
        <f t="shared" si="1"/>
        <v>0</v>
      </c>
      <c r="O37" s="119"/>
      <c r="P37" s="119"/>
    </row>
    <row r="38" spans="2:16" ht="26.1" customHeight="1" x14ac:dyDescent="0.25">
      <c r="B38" s="77" t="s">
        <v>53</v>
      </c>
      <c r="C38" s="127" t="s">
        <v>54</v>
      </c>
      <c r="D38" s="127"/>
      <c r="E38" s="78">
        <f>O38</f>
        <v>0</v>
      </c>
      <c r="F38" s="79"/>
      <c r="G38" s="80">
        <v>100</v>
      </c>
      <c r="H38" s="80">
        <v>6</v>
      </c>
      <c r="I38" s="73">
        <f>O38/G38</f>
        <v>0</v>
      </c>
      <c r="J38" s="94"/>
      <c r="M38" s="80" t="str">
        <f t="shared" si="0"/>
        <v>ECO2.1</v>
      </c>
      <c r="N38" s="79"/>
      <c r="O38" s="80">
        <f>IF(SUM(N39:N44)&gt;100,100,SUM(N39:N44))</f>
        <v>0</v>
      </c>
      <c r="P38" s="79"/>
    </row>
    <row r="39" spans="2:16" ht="79.2" x14ac:dyDescent="0.25">
      <c r="B39" s="126"/>
      <c r="C39" s="83" t="s">
        <v>13</v>
      </c>
      <c r="D39" s="89" t="s">
        <v>55</v>
      </c>
      <c r="E39" s="125"/>
      <c r="F39" s="95"/>
      <c r="G39" s="80">
        <v>20</v>
      </c>
      <c r="H39" s="119"/>
      <c r="I39" s="119"/>
      <c r="J39" s="94"/>
      <c r="M39" s="119" t="str">
        <f t="shared" si="0"/>
        <v/>
      </c>
      <c r="N39" s="80">
        <f t="shared" si="1"/>
        <v>0</v>
      </c>
      <c r="O39" s="119"/>
      <c r="P39" s="119"/>
    </row>
    <row r="40" spans="2:16" ht="79.2" x14ac:dyDescent="0.25">
      <c r="B40" s="126"/>
      <c r="C40" s="83" t="s">
        <v>14</v>
      </c>
      <c r="D40" s="82" t="s">
        <v>56</v>
      </c>
      <c r="E40" s="125"/>
      <c r="F40" s="95"/>
      <c r="G40" s="80">
        <v>20</v>
      </c>
      <c r="H40" s="119"/>
      <c r="I40" s="119"/>
      <c r="J40" s="94"/>
      <c r="M40" s="119" t="str">
        <f t="shared" si="0"/>
        <v/>
      </c>
      <c r="N40" s="80">
        <f t="shared" si="1"/>
        <v>0</v>
      </c>
      <c r="O40" s="119"/>
      <c r="P40" s="119"/>
    </row>
    <row r="41" spans="2:16" ht="66" x14ac:dyDescent="0.25">
      <c r="B41" s="126"/>
      <c r="C41" s="83" t="s">
        <v>41</v>
      </c>
      <c r="D41" s="82" t="s">
        <v>57</v>
      </c>
      <c r="E41" s="125"/>
      <c r="F41" s="95"/>
      <c r="G41" s="80">
        <v>20</v>
      </c>
      <c r="H41" s="119"/>
      <c r="I41" s="119"/>
      <c r="J41" s="94"/>
      <c r="M41" s="119" t="str">
        <f t="shared" si="0"/>
        <v/>
      </c>
      <c r="N41" s="80">
        <f t="shared" si="1"/>
        <v>0</v>
      </c>
      <c r="O41" s="119"/>
      <c r="P41" s="119"/>
    </row>
    <row r="42" spans="2:16" ht="52.8" x14ac:dyDescent="0.25">
      <c r="B42" s="126"/>
      <c r="C42" s="83" t="s">
        <v>15</v>
      </c>
      <c r="D42" s="82" t="s">
        <v>58</v>
      </c>
      <c r="E42" s="125"/>
      <c r="F42" s="95"/>
      <c r="G42" s="80">
        <v>20</v>
      </c>
      <c r="H42" s="119"/>
      <c r="I42" s="119"/>
      <c r="J42" s="94"/>
      <c r="M42" s="119" t="str">
        <f t="shared" si="0"/>
        <v/>
      </c>
      <c r="N42" s="80">
        <f t="shared" si="1"/>
        <v>0</v>
      </c>
      <c r="O42" s="119"/>
      <c r="P42" s="119"/>
    </row>
    <row r="43" spans="2:16" ht="52.8" x14ac:dyDescent="0.25">
      <c r="B43" s="126"/>
      <c r="C43" s="83" t="s">
        <v>17</v>
      </c>
      <c r="D43" s="82" t="s">
        <v>59</v>
      </c>
      <c r="E43" s="125"/>
      <c r="F43" s="95"/>
      <c r="G43" s="80">
        <v>5</v>
      </c>
      <c r="H43" s="119"/>
      <c r="I43" s="119"/>
      <c r="J43" s="94"/>
      <c r="M43" s="119" t="str">
        <f t="shared" si="0"/>
        <v/>
      </c>
      <c r="N43" s="80">
        <f t="shared" si="1"/>
        <v>0</v>
      </c>
      <c r="O43" s="119"/>
      <c r="P43" s="119"/>
    </row>
    <row r="44" spans="2:16" ht="79.2" x14ac:dyDescent="0.25">
      <c r="B44" s="126"/>
      <c r="C44" s="83" t="s">
        <v>35</v>
      </c>
      <c r="D44" s="82" t="s">
        <v>60</v>
      </c>
      <c r="E44" s="125"/>
      <c r="F44" s="95"/>
      <c r="G44" s="80">
        <v>20</v>
      </c>
      <c r="H44" s="119"/>
      <c r="I44" s="119"/>
      <c r="J44" s="94"/>
      <c r="M44" s="119" t="str">
        <f t="shared" si="0"/>
        <v/>
      </c>
      <c r="N44" s="80">
        <f t="shared" si="1"/>
        <v>0</v>
      </c>
      <c r="O44" s="119"/>
      <c r="P44" s="119"/>
    </row>
    <row r="45" spans="2:16" ht="26.1" customHeight="1" x14ac:dyDescent="0.25">
      <c r="B45" s="77" t="s">
        <v>62</v>
      </c>
      <c r="C45" s="128" t="s">
        <v>63</v>
      </c>
      <c r="D45" s="128"/>
      <c r="E45" s="78">
        <f>O45</f>
        <v>0</v>
      </c>
      <c r="F45" s="79"/>
      <c r="G45" s="80">
        <v>100</v>
      </c>
      <c r="H45" s="80">
        <v>2</v>
      </c>
      <c r="I45" s="73">
        <f>O45/G45</f>
        <v>0</v>
      </c>
      <c r="J45" s="94"/>
      <c r="M45" s="80" t="str">
        <f t="shared" si="0"/>
        <v>SOC1.1</v>
      </c>
      <c r="N45" s="79"/>
      <c r="O45" s="80">
        <f>IF(N46&gt;0,N46,SUM(IF(N47+N48+N49&gt;25,25,N47+N48+N49),IF(N50+N51&gt;15,15,N50+N51),IF(N52+N53&gt;15,15,N52+N53),IF(N54+N55&gt;15,15,N54+N55),IF(N56+N57&gt;15,15,N56+N57)))</f>
        <v>0</v>
      </c>
      <c r="P45" s="79"/>
    </row>
    <row r="46" spans="2:16" ht="132" x14ac:dyDescent="0.25">
      <c r="B46" s="126"/>
      <c r="C46" s="83" t="s">
        <v>13</v>
      </c>
      <c r="D46" s="82" t="s">
        <v>64</v>
      </c>
      <c r="E46" s="125"/>
      <c r="F46" s="95"/>
      <c r="G46" s="80">
        <v>100</v>
      </c>
      <c r="H46" s="119"/>
      <c r="I46" s="119"/>
      <c r="J46" s="94"/>
      <c r="M46" s="119" t="str">
        <f t="shared" si="0"/>
        <v/>
      </c>
      <c r="N46" s="80">
        <f t="shared" si="1"/>
        <v>0</v>
      </c>
      <c r="O46" s="119"/>
      <c r="P46" s="119"/>
    </row>
    <row r="47" spans="2:16" ht="118.8" x14ac:dyDescent="0.25">
      <c r="B47" s="126"/>
      <c r="C47" s="83" t="s">
        <v>31</v>
      </c>
      <c r="D47" s="82" t="s">
        <v>65</v>
      </c>
      <c r="E47" s="125"/>
      <c r="F47" s="95"/>
      <c r="G47" s="80">
        <v>15</v>
      </c>
      <c r="H47" s="119"/>
      <c r="I47" s="119"/>
      <c r="J47" s="94"/>
      <c r="M47" s="119" t="str">
        <f t="shared" si="0"/>
        <v/>
      </c>
      <c r="N47" s="80">
        <f t="shared" si="1"/>
        <v>0</v>
      </c>
      <c r="O47" s="119"/>
      <c r="P47" s="119"/>
    </row>
    <row r="48" spans="2:16" ht="132" x14ac:dyDescent="0.25">
      <c r="B48" s="126"/>
      <c r="C48" s="83" t="s">
        <v>32</v>
      </c>
      <c r="D48" s="82" t="s">
        <v>66</v>
      </c>
      <c r="E48" s="125"/>
      <c r="F48" s="95"/>
      <c r="G48" s="80">
        <v>15</v>
      </c>
      <c r="H48" s="119"/>
      <c r="I48" s="119"/>
      <c r="J48" s="94"/>
      <c r="M48" s="119" t="str">
        <f t="shared" si="0"/>
        <v/>
      </c>
      <c r="N48" s="80">
        <f t="shared" si="1"/>
        <v>0</v>
      </c>
      <c r="O48" s="119"/>
      <c r="P48" s="119"/>
    </row>
    <row r="49" spans="2:16" ht="79.2" x14ac:dyDescent="0.25">
      <c r="B49" s="126"/>
      <c r="C49" s="83" t="s">
        <v>67</v>
      </c>
      <c r="D49" s="82" t="s">
        <v>68</v>
      </c>
      <c r="E49" s="125"/>
      <c r="F49" s="95"/>
      <c r="G49" s="80">
        <v>25</v>
      </c>
      <c r="H49" s="119"/>
      <c r="I49" s="119"/>
      <c r="J49" s="94"/>
      <c r="M49" s="119" t="str">
        <f t="shared" si="0"/>
        <v/>
      </c>
      <c r="N49" s="80">
        <f t="shared" si="1"/>
        <v>0</v>
      </c>
      <c r="O49" s="119"/>
      <c r="P49" s="119"/>
    </row>
    <row r="50" spans="2:16" ht="118.8" x14ac:dyDescent="0.25">
      <c r="B50" s="126"/>
      <c r="C50" s="83" t="s">
        <v>33</v>
      </c>
      <c r="D50" s="82" t="s">
        <v>69</v>
      </c>
      <c r="E50" s="125"/>
      <c r="F50" s="95"/>
      <c r="G50" s="80">
        <v>15</v>
      </c>
      <c r="H50" s="119"/>
      <c r="I50" s="119"/>
      <c r="J50" s="94"/>
      <c r="M50" s="119" t="str">
        <f t="shared" si="0"/>
        <v/>
      </c>
      <c r="N50" s="80">
        <f t="shared" si="1"/>
        <v>0</v>
      </c>
      <c r="O50" s="119"/>
      <c r="P50" s="119"/>
    </row>
    <row r="51" spans="2:16" ht="105" customHeight="1" x14ac:dyDescent="0.25">
      <c r="B51" s="126"/>
      <c r="C51" s="83" t="s">
        <v>34</v>
      </c>
      <c r="D51" s="82" t="s">
        <v>300</v>
      </c>
      <c r="E51" s="125"/>
      <c r="F51" s="95"/>
      <c r="G51" s="80">
        <v>15</v>
      </c>
      <c r="H51" s="119"/>
      <c r="I51" s="119"/>
      <c r="J51" s="94"/>
      <c r="M51" s="119" t="str">
        <f t="shared" si="0"/>
        <v/>
      </c>
      <c r="N51" s="80">
        <f t="shared" si="1"/>
        <v>0</v>
      </c>
      <c r="O51" s="119"/>
      <c r="P51" s="119"/>
    </row>
    <row r="52" spans="2:16" ht="105.6" x14ac:dyDescent="0.25">
      <c r="B52" s="126"/>
      <c r="C52" s="83" t="s">
        <v>72</v>
      </c>
      <c r="D52" s="82" t="s">
        <v>71</v>
      </c>
      <c r="E52" s="125"/>
      <c r="F52" s="95"/>
      <c r="G52" s="80">
        <v>15</v>
      </c>
      <c r="H52" s="119"/>
      <c r="I52" s="119"/>
      <c r="J52" s="94"/>
      <c r="M52" s="119" t="str">
        <f t="shared" si="0"/>
        <v/>
      </c>
      <c r="N52" s="80">
        <f t="shared" si="1"/>
        <v>0</v>
      </c>
      <c r="O52" s="119"/>
      <c r="P52" s="119"/>
    </row>
    <row r="53" spans="2:16" ht="132" x14ac:dyDescent="0.25">
      <c r="B53" s="126"/>
      <c r="C53" s="83" t="s">
        <v>74</v>
      </c>
      <c r="D53" s="82" t="s">
        <v>73</v>
      </c>
      <c r="E53" s="125"/>
      <c r="F53" s="95"/>
      <c r="G53" s="80">
        <v>15</v>
      </c>
      <c r="H53" s="119"/>
      <c r="I53" s="119"/>
      <c r="J53" s="94"/>
      <c r="M53" s="119" t="str">
        <f t="shared" si="0"/>
        <v/>
      </c>
      <c r="N53" s="80">
        <f t="shared" si="1"/>
        <v>0</v>
      </c>
      <c r="O53" s="119"/>
      <c r="P53" s="119"/>
    </row>
    <row r="54" spans="2:16" ht="118.8" x14ac:dyDescent="0.25">
      <c r="B54" s="126"/>
      <c r="C54" s="83" t="s">
        <v>76</v>
      </c>
      <c r="D54" s="82" t="s">
        <v>301</v>
      </c>
      <c r="E54" s="125"/>
      <c r="F54" s="95"/>
      <c r="G54" s="80">
        <v>15</v>
      </c>
      <c r="H54" s="119"/>
      <c r="I54" s="119"/>
      <c r="J54" s="94"/>
      <c r="M54" s="119" t="str">
        <f t="shared" si="0"/>
        <v/>
      </c>
      <c r="N54" s="80">
        <f t="shared" si="1"/>
        <v>0</v>
      </c>
      <c r="O54" s="119"/>
      <c r="P54" s="119"/>
    </row>
    <row r="55" spans="2:16" ht="105.6" x14ac:dyDescent="0.25">
      <c r="B55" s="126"/>
      <c r="C55" s="83" t="s">
        <v>77</v>
      </c>
      <c r="D55" s="82" t="s">
        <v>78</v>
      </c>
      <c r="E55" s="125"/>
      <c r="F55" s="95"/>
      <c r="G55" s="80">
        <v>15</v>
      </c>
      <c r="H55" s="119"/>
      <c r="I55" s="119"/>
      <c r="J55" s="94"/>
      <c r="M55" s="119" t="str">
        <f t="shared" si="0"/>
        <v/>
      </c>
      <c r="N55" s="80">
        <f t="shared" si="1"/>
        <v>0</v>
      </c>
      <c r="O55" s="119"/>
      <c r="P55" s="119"/>
    </row>
    <row r="56" spans="2:16" ht="145.19999999999999" x14ac:dyDescent="0.25">
      <c r="B56" s="126"/>
      <c r="C56" s="83" t="s">
        <v>80</v>
      </c>
      <c r="D56" s="82" t="s">
        <v>79</v>
      </c>
      <c r="E56" s="125"/>
      <c r="F56" s="95"/>
      <c r="G56" s="80">
        <v>15</v>
      </c>
      <c r="H56" s="119"/>
      <c r="I56" s="119"/>
      <c r="J56" s="94"/>
      <c r="M56" s="119" t="str">
        <f t="shared" si="0"/>
        <v/>
      </c>
      <c r="N56" s="80">
        <f t="shared" si="1"/>
        <v>0</v>
      </c>
      <c r="O56" s="119"/>
      <c r="P56" s="119"/>
    </row>
    <row r="57" spans="2:16" ht="118.8" x14ac:dyDescent="0.25">
      <c r="B57" s="126"/>
      <c r="C57" s="83" t="s">
        <v>344</v>
      </c>
      <c r="D57" s="82" t="s">
        <v>81</v>
      </c>
      <c r="E57" s="125"/>
      <c r="F57" s="95"/>
      <c r="G57" s="80">
        <v>15</v>
      </c>
      <c r="H57" s="119"/>
      <c r="I57" s="119"/>
      <c r="J57" s="94"/>
      <c r="M57" s="119" t="str">
        <f t="shared" si="0"/>
        <v/>
      </c>
      <c r="N57" s="80">
        <f t="shared" si="1"/>
        <v>0</v>
      </c>
      <c r="O57" s="119"/>
      <c r="P57" s="119"/>
    </row>
    <row r="58" spans="2:16" ht="26.1" customHeight="1" x14ac:dyDescent="0.25">
      <c r="B58" s="77" t="s">
        <v>82</v>
      </c>
      <c r="C58" s="128" t="s">
        <v>83</v>
      </c>
      <c r="D58" s="128"/>
      <c r="E58" s="78">
        <f>O58+P58</f>
        <v>0</v>
      </c>
      <c r="F58" s="79"/>
      <c r="G58" s="80">
        <v>104</v>
      </c>
      <c r="H58" s="80">
        <v>8</v>
      </c>
      <c r="I58" s="73">
        <f>(O58/100)+(P58/100)</f>
        <v>0</v>
      </c>
      <c r="J58" s="94"/>
      <c r="M58" s="80" t="str">
        <f t="shared" si="0"/>
        <v>SOC1.2</v>
      </c>
      <c r="N58" s="79"/>
      <c r="O58" s="80">
        <f>IF(SUM(IF(SUM(N59:N61)&gt;60,60,SUM(N59:N61)),SUM(N62:N65))&gt;100,100,SUM(IF(SUM(N59:N61)&gt;60,60,SUM(N59:N61)),SUM(N62:N65)))</f>
        <v>0</v>
      </c>
      <c r="P58" s="80">
        <f>SUM(N66:N67)</f>
        <v>0</v>
      </c>
    </row>
    <row r="59" spans="2:16" ht="168" customHeight="1" x14ac:dyDescent="0.25">
      <c r="B59" s="126"/>
      <c r="C59" s="83" t="s">
        <v>13</v>
      </c>
      <c r="D59" s="82" t="s">
        <v>345</v>
      </c>
      <c r="E59" s="125"/>
      <c r="F59" s="95"/>
      <c r="G59" s="80">
        <v>60</v>
      </c>
      <c r="H59" s="119"/>
      <c r="I59" s="119"/>
      <c r="J59" s="94"/>
      <c r="M59" s="119" t="str">
        <f t="shared" si="0"/>
        <v/>
      </c>
      <c r="N59" s="80">
        <f t="shared" si="1"/>
        <v>0</v>
      </c>
      <c r="O59" s="119"/>
      <c r="P59" s="119"/>
    </row>
    <row r="60" spans="2:16" ht="105.6" x14ac:dyDescent="0.25">
      <c r="B60" s="126"/>
      <c r="C60" s="83" t="s">
        <v>29</v>
      </c>
      <c r="D60" s="82" t="s">
        <v>357</v>
      </c>
      <c r="E60" s="125"/>
      <c r="F60" s="95"/>
      <c r="G60" s="80">
        <v>30</v>
      </c>
      <c r="H60" s="119"/>
      <c r="I60" s="119"/>
      <c r="J60" s="94"/>
      <c r="M60" s="119" t="str">
        <f t="shared" si="0"/>
        <v/>
      </c>
      <c r="N60" s="80">
        <f t="shared" si="1"/>
        <v>0</v>
      </c>
      <c r="O60" s="119"/>
      <c r="P60" s="119"/>
    </row>
    <row r="61" spans="2:16" ht="66" x14ac:dyDescent="0.25">
      <c r="B61" s="126"/>
      <c r="C61" s="83" t="s">
        <v>30</v>
      </c>
      <c r="D61" s="82" t="s">
        <v>85</v>
      </c>
      <c r="E61" s="125"/>
      <c r="F61" s="95"/>
      <c r="G61" s="80">
        <v>25</v>
      </c>
      <c r="H61" s="119"/>
      <c r="I61" s="119"/>
      <c r="J61" s="94"/>
      <c r="M61" s="119" t="str">
        <f t="shared" si="0"/>
        <v/>
      </c>
      <c r="N61" s="80">
        <f t="shared" si="1"/>
        <v>0</v>
      </c>
      <c r="O61" s="119"/>
      <c r="P61" s="119"/>
    </row>
    <row r="62" spans="2:16" ht="369.6" x14ac:dyDescent="0.25">
      <c r="B62" s="126"/>
      <c r="C62" s="87" t="s">
        <v>122</v>
      </c>
      <c r="D62" s="82" t="s">
        <v>121</v>
      </c>
      <c r="E62" s="125"/>
      <c r="F62" s="95"/>
      <c r="G62" s="80">
        <v>40</v>
      </c>
      <c r="H62" s="119"/>
      <c r="I62" s="119"/>
      <c r="J62" s="94"/>
      <c r="M62" s="119" t="str">
        <f t="shared" si="0"/>
        <v/>
      </c>
      <c r="N62" s="80">
        <f t="shared" si="1"/>
        <v>0</v>
      </c>
      <c r="O62" s="119"/>
      <c r="P62" s="119"/>
    </row>
    <row r="63" spans="2:16" ht="118.8" x14ac:dyDescent="0.25">
      <c r="B63" s="126"/>
      <c r="C63" s="81" t="s">
        <v>17</v>
      </c>
      <c r="D63" s="82" t="s">
        <v>86</v>
      </c>
      <c r="E63" s="125"/>
      <c r="F63" s="95"/>
      <c r="G63" s="80">
        <v>2</v>
      </c>
      <c r="H63" s="119"/>
      <c r="I63" s="119"/>
      <c r="J63" s="94"/>
      <c r="M63" s="119" t="str">
        <f t="shared" si="0"/>
        <v/>
      </c>
      <c r="N63" s="80">
        <f>IF(OR(F63="x",F63="X"),0,IF(F63&gt;G63,G63,F63))</f>
        <v>0</v>
      </c>
      <c r="O63" s="119"/>
      <c r="P63" s="119"/>
    </row>
    <row r="64" spans="2:16" ht="81" customHeight="1" x14ac:dyDescent="0.25">
      <c r="B64" s="126"/>
      <c r="C64" s="83" t="s">
        <v>22</v>
      </c>
      <c r="D64" s="82" t="s">
        <v>87</v>
      </c>
      <c r="E64" s="125"/>
      <c r="F64" s="95"/>
      <c r="G64" s="80">
        <v>4</v>
      </c>
      <c r="H64" s="119"/>
      <c r="I64" s="119"/>
      <c r="J64" s="94"/>
      <c r="M64" s="119" t="str">
        <f t="shared" si="0"/>
        <v/>
      </c>
      <c r="N64" s="80">
        <f t="shared" si="1"/>
        <v>0</v>
      </c>
      <c r="O64" s="119"/>
      <c r="P64" s="119"/>
    </row>
    <row r="65" spans="2:16" ht="93" customHeight="1" x14ac:dyDescent="0.25">
      <c r="B65" s="126"/>
      <c r="C65" s="83" t="s">
        <v>88</v>
      </c>
      <c r="D65" s="82" t="s">
        <v>89</v>
      </c>
      <c r="E65" s="125"/>
      <c r="F65" s="95"/>
      <c r="G65" s="80">
        <v>6</v>
      </c>
      <c r="H65" s="119"/>
      <c r="I65" s="119"/>
      <c r="J65" s="94"/>
      <c r="M65" s="119" t="str">
        <f t="shared" si="0"/>
        <v/>
      </c>
      <c r="N65" s="80">
        <f t="shared" si="1"/>
        <v>0</v>
      </c>
      <c r="O65" s="119"/>
      <c r="P65" s="119"/>
    </row>
    <row r="66" spans="2:16" ht="92.4" x14ac:dyDescent="0.25">
      <c r="B66" s="126"/>
      <c r="C66" s="83" t="s">
        <v>35</v>
      </c>
      <c r="D66" s="82" t="s">
        <v>90</v>
      </c>
      <c r="E66" s="125"/>
      <c r="F66" s="95"/>
      <c r="G66" s="80">
        <v>2</v>
      </c>
      <c r="H66" s="119"/>
      <c r="I66" s="119"/>
      <c r="J66" s="94"/>
      <c r="M66" s="119" t="str">
        <f t="shared" si="0"/>
        <v/>
      </c>
      <c r="N66" s="80">
        <f t="shared" si="1"/>
        <v>0</v>
      </c>
      <c r="O66" s="119"/>
      <c r="P66" s="119"/>
    </row>
    <row r="67" spans="2:16" ht="66" x14ac:dyDescent="0.25">
      <c r="B67" s="126"/>
      <c r="C67" s="83" t="s">
        <v>36</v>
      </c>
      <c r="D67" s="82" t="s">
        <v>91</v>
      </c>
      <c r="E67" s="125"/>
      <c r="F67" s="95"/>
      <c r="G67" s="80">
        <v>2</v>
      </c>
      <c r="H67" s="119"/>
      <c r="I67" s="119"/>
      <c r="J67" s="94"/>
      <c r="M67" s="119" t="str">
        <f t="shared" si="0"/>
        <v/>
      </c>
      <c r="N67" s="80">
        <f t="shared" si="1"/>
        <v>0</v>
      </c>
      <c r="O67" s="119"/>
      <c r="P67" s="119"/>
    </row>
    <row r="68" spans="2:16" ht="26.1" customHeight="1" x14ac:dyDescent="0.25">
      <c r="B68" s="77" t="s">
        <v>92</v>
      </c>
      <c r="C68" s="128" t="s">
        <v>93</v>
      </c>
      <c r="D68" s="128"/>
      <c r="E68" s="78">
        <f>O68+P68</f>
        <v>0</v>
      </c>
      <c r="F68" s="79"/>
      <c r="G68" s="80">
        <f>IF(SUM(G69,IF(OR(F70="x",F70="X"),0,20),IF(OR(F71="x",F71="X"),0,30),IF(OR(F72="x",F72="X"),0,30),IF(OR(F73="x",F73="X"),0,10),G74)&gt;110,110,SUM(G69,IF(OR(F70="x",F70="X"),0,20),IF(OR(F71="x",F71="X"),0,30),IF(OR(F72="x",F72="X"),0,30),IF(OR(F73="x",F73="X"),0,10),G74))</f>
        <v>110</v>
      </c>
      <c r="H68" s="80">
        <v>5</v>
      </c>
      <c r="I68" s="73">
        <f>(O68/(G68-10))+(P68/100)</f>
        <v>0</v>
      </c>
      <c r="J68" s="94"/>
      <c r="M68" s="80" t="str">
        <f t="shared" si="0"/>
        <v>SOC1.3</v>
      </c>
      <c r="N68" s="79"/>
      <c r="O68" s="80">
        <f>IF(SUM(N69:N73)&gt;100,100,SUM(N69:N73))</f>
        <v>0</v>
      </c>
      <c r="P68" s="80">
        <f>N74</f>
        <v>0</v>
      </c>
    </row>
    <row r="69" spans="2:16" ht="39.6" x14ac:dyDescent="0.25">
      <c r="B69" s="126"/>
      <c r="C69" s="83" t="s">
        <v>13</v>
      </c>
      <c r="D69" s="82" t="s">
        <v>94</v>
      </c>
      <c r="E69" s="125"/>
      <c r="F69" s="95"/>
      <c r="G69" s="80">
        <v>20</v>
      </c>
      <c r="H69" s="119"/>
      <c r="I69" s="119"/>
      <c r="J69" s="94"/>
      <c r="M69" s="119" t="str">
        <f t="shared" si="0"/>
        <v/>
      </c>
      <c r="N69" s="80">
        <f t="shared" si="1"/>
        <v>0</v>
      </c>
      <c r="O69" s="119"/>
      <c r="P69" s="119"/>
    </row>
    <row r="70" spans="2:16" ht="183.75" customHeight="1" x14ac:dyDescent="0.25">
      <c r="B70" s="126"/>
      <c r="C70" s="83" t="s">
        <v>15</v>
      </c>
      <c r="D70" s="82" t="s">
        <v>95</v>
      </c>
      <c r="E70" s="125"/>
      <c r="F70" s="95"/>
      <c r="G70" s="80">
        <v>20</v>
      </c>
      <c r="H70" s="119"/>
      <c r="I70" s="119"/>
      <c r="J70" s="94"/>
      <c r="M70" s="119" t="str">
        <f t="shared" si="0"/>
        <v/>
      </c>
      <c r="N70" s="80">
        <f>IF(OR(F70="x",F70="X"),0,IF(F70&gt;G70,G70,F70))</f>
        <v>0</v>
      </c>
      <c r="O70" s="119"/>
      <c r="P70" s="119"/>
    </row>
    <row r="71" spans="2:16" ht="316.8" x14ac:dyDescent="0.25">
      <c r="B71" s="126"/>
      <c r="C71" s="81" t="s">
        <v>35</v>
      </c>
      <c r="D71" s="82" t="s">
        <v>343</v>
      </c>
      <c r="E71" s="125"/>
      <c r="F71" s="95"/>
      <c r="G71" s="80">
        <v>30</v>
      </c>
      <c r="H71" s="119"/>
      <c r="I71" s="119"/>
      <c r="J71" s="94"/>
      <c r="M71" s="119" t="str">
        <f t="shared" si="0"/>
        <v/>
      </c>
      <c r="N71" s="80">
        <f t="shared" ref="N71:N73" si="2">IF(OR(F71="x",F71="X"),0,IF(F71&gt;G71,G71,F71))</f>
        <v>0</v>
      </c>
      <c r="O71" s="119"/>
      <c r="P71" s="119"/>
    </row>
    <row r="72" spans="2:16" ht="279.60000000000002" x14ac:dyDescent="0.25">
      <c r="B72" s="126"/>
      <c r="C72" s="83" t="s">
        <v>96</v>
      </c>
      <c r="D72" s="82" t="s">
        <v>97</v>
      </c>
      <c r="E72" s="125"/>
      <c r="F72" s="95"/>
      <c r="G72" s="80">
        <v>30</v>
      </c>
      <c r="H72" s="119"/>
      <c r="I72" s="119"/>
      <c r="J72" s="94"/>
      <c r="M72" s="119" t="str">
        <f t="shared" si="0"/>
        <v/>
      </c>
      <c r="N72" s="80">
        <f t="shared" si="2"/>
        <v>0</v>
      </c>
      <c r="O72" s="119"/>
      <c r="P72" s="119"/>
    </row>
    <row r="73" spans="2:16" ht="118.8" x14ac:dyDescent="0.25">
      <c r="B73" s="126"/>
      <c r="C73" s="83" t="s">
        <v>98</v>
      </c>
      <c r="D73" s="82" t="s">
        <v>99</v>
      </c>
      <c r="E73" s="125"/>
      <c r="F73" s="95"/>
      <c r="G73" s="80">
        <v>10</v>
      </c>
      <c r="H73" s="119"/>
      <c r="I73" s="119"/>
      <c r="J73" s="94"/>
      <c r="M73" s="119" t="str">
        <f t="shared" si="0"/>
        <v/>
      </c>
      <c r="N73" s="80">
        <f t="shared" si="2"/>
        <v>0</v>
      </c>
      <c r="O73" s="119"/>
      <c r="P73" s="119"/>
    </row>
    <row r="74" spans="2:16" ht="145.19999999999999" x14ac:dyDescent="0.25">
      <c r="B74" s="126"/>
      <c r="C74" s="83" t="s">
        <v>100</v>
      </c>
      <c r="D74" s="82" t="s">
        <v>101</v>
      </c>
      <c r="E74" s="125"/>
      <c r="F74" s="95"/>
      <c r="G74" s="80">
        <v>10</v>
      </c>
      <c r="H74" s="119"/>
      <c r="I74" s="119"/>
      <c r="J74" s="94"/>
      <c r="M74" s="119" t="str">
        <f t="shared" si="0"/>
        <v/>
      </c>
      <c r="N74" s="80">
        <f t="shared" si="1"/>
        <v>0</v>
      </c>
      <c r="O74" s="119"/>
      <c r="P74" s="119"/>
    </row>
    <row r="75" spans="2:16" ht="26.1" customHeight="1" x14ac:dyDescent="0.25">
      <c r="B75" s="77" t="s">
        <v>102</v>
      </c>
      <c r="C75" s="128" t="s">
        <v>103</v>
      </c>
      <c r="D75" s="128"/>
      <c r="E75" s="78">
        <f>O75</f>
        <v>0</v>
      </c>
      <c r="F75" s="79"/>
      <c r="G75" s="80">
        <v>100</v>
      </c>
      <c r="H75" s="80">
        <v>4</v>
      </c>
      <c r="I75" s="73">
        <f>O75/G75</f>
        <v>0</v>
      </c>
      <c r="J75" s="94"/>
      <c r="M75" s="80" t="str">
        <f t="shared" si="0"/>
        <v>SOC1.4</v>
      </c>
      <c r="N75" s="79"/>
      <c r="O75" s="80">
        <f>IF(F76="Nein",N78+N79,N77+N78+N79)</f>
        <v>0</v>
      </c>
      <c r="P75" s="79"/>
    </row>
    <row r="76" spans="2:16" ht="79.2" x14ac:dyDescent="0.25">
      <c r="B76" s="126"/>
      <c r="C76" s="83" t="s">
        <v>13</v>
      </c>
      <c r="D76" s="82" t="s">
        <v>253</v>
      </c>
      <c r="E76" s="125"/>
      <c r="F76" s="95"/>
      <c r="G76" s="80">
        <v>0</v>
      </c>
      <c r="H76" s="119"/>
      <c r="I76" s="119"/>
      <c r="J76" s="94"/>
      <c r="M76" s="119" t="str">
        <f t="shared" si="0"/>
        <v/>
      </c>
      <c r="N76" s="80">
        <f>G76</f>
        <v>0</v>
      </c>
      <c r="O76" s="119"/>
      <c r="P76" s="119"/>
    </row>
    <row r="77" spans="2:16" ht="92.4" x14ac:dyDescent="0.25">
      <c r="B77" s="126"/>
      <c r="C77" s="83" t="s">
        <v>15</v>
      </c>
      <c r="D77" s="82" t="s">
        <v>104</v>
      </c>
      <c r="E77" s="125"/>
      <c r="F77" s="95"/>
      <c r="G77" s="80">
        <v>30</v>
      </c>
      <c r="H77" s="119"/>
      <c r="I77" s="119"/>
      <c r="J77" s="94"/>
      <c r="M77" s="119" t="str">
        <f t="shared" si="0"/>
        <v/>
      </c>
      <c r="N77" s="80">
        <f t="shared" si="1"/>
        <v>0</v>
      </c>
      <c r="O77" s="119"/>
      <c r="P77" s="119"/>
    </row>
    <row r="78" spans="2:16" ht="118.8" x14ac:dyDescent="0.25">
      <c r="B78" s="126"/>
      <c r="C78" s="83" t="s">
        <v>35</v>
      </c>
      <c r="D78" s="82" t="s">
        <v>105</v>
      </c>
      <c r="E78" s="125"/>
      <c r="F78" s="95"/>
      <c r="G78" s="80">
        <v>40</v>
      </c>
      <c r="H78" s="119"/>
      <c r="I78" s="119"/>
      <c r="J78" s="94"/>
      <c r="M78" s="119" t="str">
        <f t="shared" si="0"/>
        <v/>
      </c>
      <c r="N78" s="80">
        <f t="shared" si="1"/>
        <v>0</v>
      </c>
      <c r="O78" s="119"/>
      <c r="P78" s="119"/>
    </row>
    <row r="79" spans="2:16" ht="158.4" x14ac:dyDescent="0.25">
      <c r="B79" s="126"/>
      <c r="C79" s="83" t="s">
        <v>36</v>
      </c>
      <c r="D79" s="82" t="s">
        <v>106</v>
      </c>
      <c r="E79" s="125"/>
      <c r="F79" s="95"/>
      <c r="G79" s="80">
        <v>30</v>
      </c>
      <c r="H79" s="119"/>
      <c r="I79" s="119"/>
      <c r="J79" s="94"/>
      <c r="M79" s="119" t="str">
        <f t="shared" ref="M79:M121" si="3">IF(B79&lt;&gt;"",B79,"")</f>
        <v/>
      </c>
      <c r="N79" s="80">
        <f t="shared" si="1"/>
        <v>0</v>
      </c>
      <c r="O79" s="119"/>
      <c r="P79" s="119"/>
    </row>
    <row r="80" spans="2:16" ht="26.1" customHeight="1" x14ac:dyDescent="0.25">
      <c r="B80" s="77" t="s">
        <v>107</v>
      </c>
      <c r="C80" s="128" t="s">
        <v>108</v>
      </c>
      <c r="D80" s="128"/>
      <c r="E80" s="78">
        <f>O80</f>
        <v>0</v>
      </c>
      <c r="F80" s="79"/>
      <c r="G80" s="80">
        <f>IF(OR(F86="x",F86="X",F87="x",F87="X"),90,100)</f>
        <v>100</v>
      </c>
      <c r="H80" s="80">
        <v>4</v>
      </c>
      <c r="I80" s="73">
        <f>O80/G80</f>
        <v>0</v>
      </c>
      <c r="J80" s="94"/>
      <c r="M80" s="80" t="str">
        <f t="shared" si="3"/>
        <v>SOC1.6</v>
      </c>
      <c r="N80" s="79"/>
      <c r="O80" s="80">
        <f>IF(SUM(N81:N85,IF(OR(F86="x",F86="X",F87="x",F87="X"),0,N86+N87))&gt;100,100,SUM(N81:N85,IF(OR(F86="x",F86="X",F87="x",F87="X"),0,N86+N87)))</f>
        <v>0</v>
      </c>
      <c r="P80" s="79"/>
    </row>
    <row r="81" spans="2:16" ht="277.2" x14ac:dyDescent="0.25">
      <c r="B81" s="126"/>
      <c r="C81" s="87" t="s">
        <v>124</v>
      </c>
      <c r="D81" s="82" t="s">
        <v>123</v>
      </c>
      <c r="E81" s="125"/>
      <c r="F81" s="95"/>
      <c r="G81" s="80">
        <v>20</v>
      </c>
      <c r="H81" s="119"/>
      <c r="I81" s="119"/>
      <c r="J81" s="94"/>
      <c r="M81" s="119" t="str">
        <f t="shared" si="3"/>
        <v/>
      </c>
      <c r="N81" s="80">
        <f t="shared" ref="N81:N121" si="4">IF(F81&gt;G81,G81,F81)</f>
        <v>0</v>
      </c>
      <c r="O81" s="119"/>
      <c r="P81" s="119"/>
    </row>
    <row r="82" spans="2:16" ht="184.8" x14ac:dyDescent="0.25">
      <c r="B82" s="126"/>
      <c r="C82" s="87" t="s">
        <v>125</v>
      </c>
      <c r="D82" s="82" t="s">
        <v>126</v>
      </c>
      <c r="E82" s="125"/>
      <c r="F82" s="95"/>
      <c r="G82" s="80">
        <v>20</v>
      </c>
      <c r="H82" s="119"/>
      <c r="I82" s="119"/>
      <c r="J82" s="94"/>
      <c r="M82" s="119" t="str">
        <f t="shared" si="3"/>
        <v/>
      </c>
      <c r="N82" s="80">
        <f t="shared" si="4"/>
        <v>0</v>
      </c>
      <c r="O82" s="119"/>
      <c r="P82" s="119"/>
    </row>
    <row r="83" spans="2:16" ht="158.4" x14ac:dyDescent="0.25">
      <c r="B83" s="126"/>
      <c r="C83" s="90" t="s">
        <v>128</v>
      </c>
      <c r="D83" s="82" t="s">
        <v>127</v>
      </c>
      <c r="E83" s="125"/>
      <c r="F83" s="95"/>
      <c r="G83" s="80">
        <v>10</v>
      </c>
      <c r="H83" s="119"/>
      <c r="I83" s="119"/>
      <c r="J83" s="94"/>
      <c r="M83" s="119" t="str">
        <f t="shared" si="3"/>
        <v/>
      </c>
      <c r="N83" s="80">
        <f t="shared" si="4"/>
        <v>0</v>
      </c>
      <c r="O83" s="119"/>
      <c r="P83" s="119"/>
    </row>
    <row r="84" spans="2:16" ht="270.75" customHeight="1" x14ac:dyDescent="0.25">
      <c r="B84" s="126"/>
      <c r="C84" s="91" t="s">
        <v>109</v>
      </c>
      <c r="D84" s="82" t="s">
        <v>110</v>
      </c>
      <c r="E84" s="125"/>
      <c r="F84" s="95"/>
      <c r="G84" s="80">
        <v>20</v>
      </c>
      <c r="H84" s="119"/>
      <c r="I84" s="119"/>
      <c r="J84" s="94"/>
      <c r="M84" s="119" t="str">
        <f t="shared" si="3"/>
        <v/>
      </c>
      <c r="N84" s="80">
        <f t="shared" si="4"/>
        <v>0</v>
      </c>
      <c r="O84" s="119"/>
      <c r="P84" s="119"/>
    </row>
    <row r="85" spans="2:16" ht="105.6" x14ac:dyDescent="0.25">
      <c r="B85" s="126"/>
      <c r="C85" s="91" t="s">
        <v>111</v>
      </c>
      <c r="D85" s="82" t="s">
        <v>112</v>
      </c>
      <c r="E85" s="125"/>
      <c r="F85" s="95"/>
      <c r="G85" s="80">
        <v>20</v>
      </c>
      <c r="H85" s="119"/>
      <c r="I85" s="119"/>
      <c r="J85" s="94"/>
      <c r="M85" s="119" t="str">
        <f t="shared" si="3"/>
        <v/>
      </c>
      <c r="N85" s="80">
        <f t="shared" si="4"/>
        <v>0</v>
      </c>
      <c r="O85" s="119"/>
      <c r="P85" s="119"/>
    </row>
    <row r="86" spans="2:16" ht="132" x14ac:dyDescent="0.25">
      <c r="B86" s="126"/>
      <c r="C86" s="91" t="s">
        <v>15</v>
      </c>
      <c r="D86" s="82" t="s">
        <v>113</v>
      </c>
      <c r="E86" s="125"/>
      <c r="F86" s="95"/>
      <c r="G86" s="80">
        <v>8</v>
      </c>
      <c r="H86" s="119"/>
      <c r="I86" s="119"/>
      <c r="J86" s="94"/>
      <c r="M86" s="119" t="str">
        <f t="shared" si="3"/>
        <v/>
      </c>
      <c r="N86" s="80">
        <f>IF(OR(F86="x",F86="X"),0,IF(F86&gt;G86,G86,F86))</f>
        <v>0</v>
      </c>
      <c r="O86" s="119"/>
      <c r="P86" s="119"/>
    </row>
    <row r="87" spans="2:16" ht="211.2" x14ac:dyDescent="0.25">
      <c r="B87" s="126"/>
      <c r="C87" s="90" t="s">
        <v>130</v>
      </c>
      <c r="D87" s="82" t="s">
        <v>129</v>
      </c>
      <c r="E87" s="125"/>
      <c r="F87" s="95"/>
      <c r="G87" s="80">
        <v>12</v>
      </c>
      <c r="H87" s="119"/>
      <c r="I87" s="119"/>
      <c r="J87" s="94"/>
      <c r="M87" s="119" t="str">
        <f t="shared" si="3"/>
        <v/>
      </c>
      <c r="N87" s="80">
        <f>IF(OR(F87="x",F87="X"),0,IF(F87&gt;G87,G87,F87))</f>
        <v>0</v>
      </c>
      <c r="O87" s="119"/>
      <c r="P87" s="119"/>
    </row>
    <row r="88" spans="2:16" ht="26.1" customHeight="1" x14ac:dyDescent="0.25">
      <c r="B88" s="77" t="s">
        <v>114</v>
      </c>
      <c r="C88" s="127" t="s">
        <v>115</v>
      </c>
      <c r="D88" s="127"/>
      <c r="E88" s="78">
        <f>O88</f>
        <v>0</v>
      </c>
      <c r="F88" s="79"/>
      <c r="G88" s="80">
        <v>100</v>
      </c>
      <c r="H88" s="80">
        <v>2</v>
      </c>
      <c r="I88" s="73">
        <f>O88/G88</f>
        <v>0</v>
      </c>
      <c r="J88" s="94"/>
      <c r="M88" s="80" t="str">
        <f t="shared" si="3"/>
        <v>SOC1.8</v>
      </c>
      <c r="N88" s="79"/>
      <c r="O88" s="80">
        <f>SUM(N89:N91)</f>
        <v>0</v>
      </c>
      <c r="P88" s="79"/>
    </row>
    <row r="89" spans="2:16" ht="105.6" x14ac:dyDescent="0.25">
      <c r="B89" s="126"/>
      <c r="C89" s="92" t="s">
        <v>13</v>
      </c>
      <c r="D89" s="82" t="s">
        <v>116</v>
      </c>
      <c r="E89" s="125"/>
      <c r="F89" s="95"/>
      <c r="G89" s="80">
        <v>30</v>
      </c>
      <c r="H89" s="119"/>
      <c r="I89" s="119"/>
      <c r="J89" s="94"/>
      <c r="M89" s="119" t="str">
        <f t="shared" si="3"/>
        <v/>
      </c>
      <c r="N89" s="80">
        <f t="shared" si="4"/>
        <v>0</v>
      </c>
      <c r="O89" s="119"/>
      <c r="P89" s="119"/>
    </row>
    <row r="90" spans="2:16" ht="145.19999999999999" x14ac:dyDescent="0.25">
      <c r="B90" s="126"/>
      <c r="C90" s="93" t="s">
        <v>132</v>
      </c>
      <c r="D90" s="82" t="s">
        <v>131</v>
      </c>
      <c r="E90" s="125"/>
      <c r="F90" s="95"/>
      <c r="G90" s="80">
        <v>30</v>
      </c>
      <c r="H90" s="119"/>
      <c r="I90" s="119"/>
      <c r="J90" s="94"/>
      <c r="M90" s="119" t="str">
        <f t="shared" si="3"/>
        <v/>
      </c>
      <c r="N90" s="80">
        <f t="shared" si="4"/>
        <v>0</v>
      </c>
      <c r="O90" s="119"/>
      <c r="P90" s="119"/>
    </row>
    <row r="91" spans="2:16" ht="303.60000000000002" x14ac:dyDescent="0.25">
      <c r="B91" s="126"/>
      <c r="C91" s="90" t="s">
        <v>134</v>
      </c>
      <c r="D91" s="82" t="s">
        <v>133</v>
      </c>
      <c r="E91" s="125"/>
      <c r="F91" s="95"/>
      <c r="G91" s="80">
        <v>40</v>
      </c>
      <c r="H91" s="119"/>
      <c r="I91" s="119"/>
      <c r="J91" s="94"/>
      <c r="M91" s="119" t="str">
        <f t="shared" si="3"/>
        <v/>
      </c>
      <c r="N91" s="80">
        <f t="shared" si="4"/>
        <v>0</v>
      </c>
      <c r="O91" s="119"/>
      <c r="P91" s="119"/>
    </row>
    <row r="92" spans="2:16" ht="26.1" customHeight="1" x14ac:dyDescent="0.25">
      <c r="B92" s="77" t="s">
        <v>61</v>
      </c>
      <c r="C92" s="129" t="s">
        <v>248</v>
      </c>
      <c r="D92" s="127"/>
      <c r="E92" s="78">
        <f>O92</f>
        <v>0</v>
      </c>
      <c r="F92" s="95"/>
      <c r="G92" s="80">
        <v>100</v>
      </c>
      <c r="H92" s="80">
        <v>5</v>
      </c>
      <c r="I92" s="73">
        <f>O92/G92</f>
        <v>0</v>
      </c>
      <c r="J92" s="94"/>
      <c r="M92" s="80" t="str">
        <f t="shared" si="3"/>
        <v>SOC2.1</v>
      </c>
      <c r="N92" s="80">
        <f t="shared" si="4"/>
        <v>0</v>
      </c>
      <c r="O92" s="80">
        <f>N92</f>
        <v>0</v>
      </c>
      <c r="P92" s="79"/>
    </row>
    <row r="93" spans="2:16" ht="26.1" customHeight="1" x14ac:dyDescent="0.25">
      <c r="B93" s="77" t="s">
        <v>117</v>
      </c>
      <c r="C93" s="127" t="s">
        <v>118</v>
      </c>
      <c r="D93" s="127"/>
      <c r="E93" s="78">
        <f>O93+P93</f>
        <v>0</v>
      </c>
      <c r="F93" s="79"/>
      <c r="G93" s="80">
        <f>SUM(IF(OR(F94="x",F94="X"),0,36),G95,G96,IF(OR(F97="x",F97="X"),0,36),G98,G99,G100)</f>
        <v>115</v>
      </c>
      <c r="H93" s="80">
        <v>10</v>
      </c>
      <c r="I93" s="73">
        <f>(O93/(G93-15))+(P93/100)</f>
        <v>0</v>
      </c>
      <c r="J93" s="94"/>
      <c r="M93" s="80" t="str">
        <f t="shared" si="3"/>
        <v>TEC1.6</v>
      </c>
      <c r="N93" s="79"/>
      <c r="O93" s="80">
        <f>SUM(N94,N97,N98,N99,N100)</f>
        <v>0</v>
      </c>
      <c r="P93" s="80">
        <f>N95+N96</f>
        <v>0</v>
      </c>
    </row>
    <row r="94" spans="2:16" ht="171.6" x14ac:dyDescent="0.25">
      <c r="B94" s="126"/>
      <c r="C94" s="90" t="s">
        <v>136</v>
      </c>
      <c r="D94" s="82" t="s">
        <v>135</v>
      </c>
      <c r="E94" s="125"/>
      <c r="F94" s="95"/>
      <c r="G94" s="80">
        <v>36</v>
      </c>
      <c r="H94" s="119"/>
      <c r="I94" s="119"/>
      <c r="J94" s="94"/>
      <c r="M94" s="119" t="str">
        <f t="shared" si="3"/>
        <v/>
      </c>
      <c r="N94" s="80">
        <f>IF(OR(F94="x",F94="X"),0,IF(F94&gt;G94,G94,F94))</f>
        <v>0</v>
      </c>
      <c r="O94" s="119"/>
      <c r="P94" s="119"/>
    </row>
    <row r="95" spans="2:16" ht="105.6" x14ac:dyDescent="0.25">
      <c r="B95" s="126"/>
      <c r="C95" s="90" t="s">
        <v>14</v>
      </c>
      <c r="D95" s="82" t="s">
        <v>137</v>
      </c>
      <c r="E95" s="125"/>
      <c r="F95" s="95"/>
      <c r="G95" s="80">
        <v>10</v>
      </c>
      <c r="H95" s="119"/>
      <c r="I95" s="119"/>
      <c r="J95" s="94"/>
      <c r="M95" s="119" t="str">
        <f t="shared" si="3"/>
        <v/>
      </c>
      <c r="N95" s="80">
        <f t="shared" si="4"/>
        <v>0</v>
      </c>
      <c r="O95" s="119"/>
      <c r="P95" s="119"/>
    </row>
    <row r="96" spans="2:16" ht="105.6" x14ac:dyDescent="0.25">
      <c r="B96" s="126"/>
      <c r="C96" s="90" t="s">
        <v>41</v>
      </c>
      <c r="D96" s="82" t="s">
        <v>138</v>
      </c>
      <c r="E96" s="125"/>
      <c r="F96" s="95"/>
      <c r="G96" s="80">
        <v>5</v>
      </c>
      <c r="H96" s="119"/>
      <c r="I96" s="119"/>
      <c r="J96" s="94"/>
      <c r="M96" s="119" t="str">
        <f t="shared" si="3"/>
        <v/>
      </c>
      <c r="N96" s="80">
        <f t="shared" si="4"/>
        <v>0</v>
      </c>
      <c r="O96" s="119"/>
      <c r="P96" s="119"/>
    </row>
    <row r="97" spans="2:16" ht="171.6" x14ac:dyDescent="0.25">
      <c r="B97" s="126"/>
      <c r="C97" s="90" t="s">
        <v>132</v>
      </c>
      <c r="D97" s="82" t="s">
        <v>139</v>
      </c>
      <c r="E97" s="125"/>
      <c r="F97" s="95"/>
      <c r="G97" s="80">
        <v>36</v>
      </c>
      <c r="H97" s="119"/>
      <c r="I97" s="119"/>
      <c r="J97" s="94"/>
      <c r="M97" s="119" t="str">
        <f t="shared" si="3"/>
        <v/>
      </c>
      <c r="N97" s="80">
        <f>IF(OR(F97="x",F97="X"),0,IF(F97&gt;G97,G97,F97))</f>
        <v>0</v>
      </c>
      <c r="O97" s="119"/>
      <c r="P97" s="119"/>
    </row>
    <row r="98" spans="2:16" ht="79.2" x14ac:dyDescent="0.25">
      <c r="B98" s="126"/>
      <c r="C98" s="90" t="s">
        <v>35</v>
      </c>
      <c r="D98" s="82" t="s">
        <v>140</v>
      </c>
      <c r="E98" s="125"/>
      <c r="F98" s="95"/>
      <c r="G98" s="80">
        <v>4</v>
      </c>
      <c r="H98" s="119"/>
      <c r="I98" s="119"/>
      <c r="J98" s="94"/>
      <c r="M98" s="119" t="str">
        <f t="shared" si="3"/>
        <v/>
      </c>
      <c r="N98" s="80">
        <f t="shared" si="4"/>
        <v>0</v>
      </c>
      <c r="O98" s="119"/>
      <c r="P98" s="119"/>
    </row>
    <row r="99" spans="2:16" ht="79.2" x14ac:dyDescent="0.25">
      <c r="B99" s="126"/>
      <c r="C99" s="90" t="s">
        <v>36</v>
      </c>
      <c r="D99" s="82" t="s">
        <v>141</v>
      </c>
      <c r="E99" s="125"/>
      <c r="F99" s="95"/>
      <c r="G99" s="80">
        <v>4</v>
      </c>
      <c r="H99" s="119"/>
      <c r="I99" s="119"/>
      <c r="J99" s="94"/>
      <c r="M99" s="119" t="str">
        <f t="shared" si="3"/>
        <v/>
      </c>
      <c r="N99" s="80">
        <f t="shared" si="4"/>
        <v>0</v>
      </c>
      <c r="O99" s="119"/>
      <c r="P99" s="119"/>
    </row>
    <row r="100" spans="2:16" ht="92.4" x14ac:dyDescent="0.25">
      <c r="B100" s="126"/>
      <c r="C100" s="90" t="s">
        <v>96</v>
      </c>
      <c r="D100" s="82" t="s">
        <v>142</v>
      </c>
      <c r="E100" s="125"/>
      <c r="F100" s="95"/>
      <c r="G100" s="80">
        <v>20</v>
      </c>
      <c r="H100" s="119"/>
      <c r="I100" s="119"/>
      <c r="J100" s="94"/>
      <c r="M100" s="119" t="str">
        <f t="shared" si="3"/>
        <v/>
      </c>
      <c r="N100" s="80">
        <f t="shared" si="4"/>
        <v>0</v>
      </c>
      <c r="O100" s="119"/>
      <c r="P100" s="119"/>
    </row>
    <row r="101" spans="2:16" ht="26.1" customHeight="1" x14ac:dyDescent="0.25">
      <c r="B101" s="77" t="s">
        <v>143</v>
      </c>
      <c r="C101" s="127" t="s">
        <v>144</v>
      </c>
      <c r="D101" s="127"/>
      <c r="E101" s="78">
        <f>O101</f>
        <v>0</v>
      </c>
      <c r="F101" s="79"/>
      <c r="G101" s="80">
        <v>100</v>
      </c>
      <c r="H101" s="80">
        <v>3</v>
      </c>
      <c r="I101" s="73">
        <f>O101/G101</f>
        <v>0</v>
      </c>
      <c r="J101" s="94"/>
      <c r="M101" s="80" t="str">
        <f t="shared" si="3"/>
        <v>PRO1.1</v>
      </c>
      <c r="N101" s="79"/>
      <c r="O101" s="80">
        <f>SUM(N102:N104)</f>
        <v>0</v>
      </c>
      <c r="P101" s="79"/>
    </row>
    <row r="102" spans="2:16" ht="195" customHeight="1" x14ac:dyDescent="0.25">
      <c r="B102" s="126"/>
      <c r="C102" s="93" t="s">
        <v>13</v>
      </c>
      <c r="D102" s="82" t="s">
        <v>145</v>
      </c>
      <c r="E102" s="125"/>
      <c r="F102" s="95"/>
      <c r="G102" s="80">
        <v>40</v>
      </c>
      <c r="H102" s="119"/>
      <c r="I102" s="119"/>
      <c r="J102" s="94"/>
      <c r="M102" s="119" t="str">
        <f t="shared" si="3"/>
        <v/>
      </c>
      <c r="N102" s="80">
        <f t="shared" si="4"/>
        <v>0</v>
      </c>
      <c r="O102" s="119"/>
      <c r="P102" s="119"/>
    </row>
    <row r="103" spans="2:16" ht="184.8" x14ac:dyDescent="0.25">
      <c r="B103" s="126"/>
      <c r="C103" s="93" t="s">
        <v>15</v>
      </c>
      <c r="D103" s="82" t="s">
        <v>146</v>
      </c>
      <c r="E103" s="125"/>
      <c r="F103" s="95"/>
      <c r="G103" s="80">
        <v>40</v>
      </c>
      <c r="H103" s="119"/>
      <c r="I103" s="119"/>
      <c r="J103" s="94"/>
      <c r="M103" s="119" t="str">
        <f t="shared" si="3"/>
        <v/>
      </c>
      <c r="N103" s="80">
        <f t="shared" si="4"/>
        <v>0</v>
      </c>
      <c r="O103" s="119"/>
      <c r="P103" s="119"/>
    </row>
    <row r="104" spans="2:16" ht="211.2" x14ac:dyDescent="0.25">
      <c r="B104" s="126"/>
      <c r="C104" s="93" t="s">
        <v>35</v>
      </c>
      <c r="D104" s="82" t="s">
        <v>147</v>
      </c>
      <c r="E104" s="125"/>
      <c r="F104" s="95"/>
      <c r="G104" s="80">
        <v>20</v>
      </c>
      <c r="H104" s="119"/>
      <c r="I104" s="119"/>
      <c r="J104" s="94"/>
      <c r="M104" s="119" t="str">
        <f t="shared" si="3"/>
        <v/>
      </c>
      <c r="N104" s="80">
        <f t="shared" si="4"/>
        <v>0</v>
      </c>
      <c r="O104" s="119"/>
      <c r="P104" s="119"/>
    </row>
    <row r="105" spans="2:16" ht="26.1" customHeight="1" x14ac:dyDescent="0.25">
      <c r="B105" s="77" t="s">
        <v>148</v>
      </c>
      <c r="C105" s="130" t="s">
        <v>149</v>
      </c>
      <c r="D105" s="130"/>
      <c r="E105" s="78">
        <f>O105</f>
        <v>0</v>
      </c>
      <c r="F105" s="79"/>
      <c r="G105" s="80">
        <v>100</v>
      </c>
      <c r="H105" s="80">
        <v>4</v>
      </c>
      <c r="I105" s="73">
        <f>O105/G105</f>
        <v>0</v>
      </c>
      <c r="J105" s="94"/>
      <c r="M105" s="80" t="str">
        <f t="shared" si="3"/>
        <v>PRO1.6</v>
      </c>
      <c r="N105" s="79"/>
      <c r="O105" s="80">
        <f>IF(SUM(N106:N108)&gt;100,100,SUM(N106:N108))</f>
        <v>0</v>
      </c>
      <c r="P105" s="79"/>
    </row>
    <row r="106" spans="2:16" ht="157.5" customHeight="1" x14ac:dyDescent="0.25">
      <c r="B106" s="126"/>
      <c r="C106" s="93" t="s">
        <v>13</v>
      </c>
      <c r="D106" s="82" t="s">
        <v>150</v>
      </c>
      <c r="E106" s="125"/>
      <c r="F106" s="95"/>
      <c r="G106" s="80">
        <v>50</v>
      </c>
      <c r="H106" s="119"/>
      <c r="I106" s="119"/>
      <c r="J106" s="94"/>
      <c r="M106" s="119" t="str">
        <f t="shared" si="3"/>
        <v/>
      </c>
      <c r="N106" s="80">
        <f t="shared" si="4"/>
        <v>0</v>
      </c>
      <c r="O106" s="119"/>
      <c r="P106" s="119"/>
    </row>
    <row r="107" spans="2:16" ht="272.25" customHeight="1" x14ac:dyDescent="0.25">
      <c r="B107" s="126"/>
      <c r="C107" s="93" t="s">
        <v>15</v>
      </c>
      <c r="D107" s="82" t="s">
        <v>151</v>
      </c>
      <c r="E107" s="125"/>
      <c r="F107" s="95"/>
      <c r="G107" s="80">
        <v>50</v>
      </c>
      <c r="H107" s="119"/>
      <c r="I107" s="119"/>
      <c r="J107" s="94"/>
      <c r="M107" s="119" t="str">
        <f t="shared" si="3"/>
        <v/>
      </c>
      <c r="N107" s="80">
        <f t="shared" si="4"/>
        <v>0</v>
      </c>
      <c r="O107" s="119"/>
      <c r="P107" s="119"/>
    </row>
    <row r="108" spans="2:16" ht="105.75" customHeight="1" x14ac:dyDescent="0.25">
      <c r="B108" s="126"/>
      <c r="C108" s="91" t="s">
        <v>35</v>
      </c>
      <c r="D108" s="82" t="s">
        <v>152</v>
      </c>
      <c r="E108" s="125"/>
      <c r="F108" s="95"/>
      <c r="G108" s="80">
        <v>10</v>
      </c>
      <c r="H108" s="119"/>
      <c r="I108" s="119"/>
      <c r="J108" s="94"/>
      <c r="M108" s="119" t="str">
        <f t="shared" si="3"/>
        <v/>
      </c>
      <c r="N108" s="80">
        <f t="shared" si="4"/>
        <v>0</v>
      </c>
      <c r="O108" s="119"/>
      <c r="P108" s="119"/>
    </row>
    <row r="109" spans="2:16" ht="26.1" customHeight="1" x14ac:dyDescent="0.25">
      <c r="B109" s="77" t="s">
        <v>153</v>
      </c>
      <c r="C109" s="127" t="s">
        <v>154</v>
      </c>
      <c r="D109" s="127"/>
      <c r="E109" s="78">
        <f>O109</f>
        <v>0</v>
      </c>
      <c r="F109" s="79"/>
      <c r="G109" s="80">
        <v>100</v>
      </c>
      <c r="H109" s="80">
        <v>6</v>
      </c>
      <c r="I109" s="73">
        <f>O109/G109</f>
        <v>0</v>
      </c>
      <c r="J109" s="94"/>
      <c r="M109" s="80" t="str">
        <f t="shared" si="3"/>
        <v>PRO1.8</v>
      </c>
      <c r="N109" s="79"/>
      <c r="O109" s="80">
        <f>SUM(N110:N117)</f>
        <v>0</v>
      </c>
      <c r="P109" s="79"/>
    </row>
    <row r="110" spans="2:16" ht="222" customHeight="1" x14ac:dyDescent="0.25">
      <c r="B110" s="126"/>
      <c r="C110" s="91" t="s">
        <v>13</v>
      </c>
      <c r="D110" s="82" t="s">
        <v>155</v>
      </c>
      <c r="E110" s="125"/>
      <c r="F110" s="95"/>
      <c r="G110" s="80">
        <v>5</v>
      </c>
      <c r="H110" s="119"/>
      <c r="I110" s="119"/>
      <c r="J110" s="94"/>
      <c r="M110" s="119" t="str">
        <f t="shared" si="3"/>
        <v/>
      </c>
      <c r="N110" s="80">
        <f t="shared" si="4"/>
        <v>0</v>
      </c>
      <c r="O110" s="119"/>
      <c r="P110" s="119"/>
    </row>
    <row r="111" spans="2:16" ht="211.2" x14ac:dyDescent="0.25">
      <c r="B111" s="126"/>
      <c r="C111" s="91" t="s">
        <v>14</v>
      </c>
      <c r="D111" s="82" t="s">
        <v>156</v>
      </c>
      <c r="E111" s="125"/>
      <c r="F111" s="95"/>
      <c r="G111" s="80">
        <v>25</v>
      </c>
      <c r="H111" s="119"/>
      <c r="I111" s="119"/>
      <c r="J111" s="94"/>
      <c r="M111" s="119" t="str">
        <f t="shared" si="3"/>
        <v/>
      </c>
      <c r="N111" s="80">
        <f t="shared" si="4"/>
        <v>0</v>
      </c>
      <c r="O111" s="119"/>
      <c r="P111" s="119"/>
    </row>
    <row r="112" spans="2:16" ht="145.19999999999999" x14ac:dyDescent="0.25">
      <c r="B112" s="126"/>
      <c r="C112" s="91" t="s">
        <v>41</v>
      </c>
      <c r="D112" s="82" t="s">
        <v>157</v>
      </c>
      <c r="E112" s="125"/>
      <c r="F112" s="95"/>
      <c r="G112" s="80">
        <v>10</v>
      </c>
      <c r="H112" s="119"/>
      <c r="I112" s="119"/>
      <c r="J112" s="94"/>
      <c r="M112" s="119" t="str">
        <f t="shared" si="3"/>
        <v/>
      </c>
      <c r="N112" s="80">
        <f t="shared" si="4"/>
        <v>0</v>
      </c>
      <c r="O112" s="119"/>
      <c r="P112" s="119"/>
    </row>
    <row r="113" spans="2:16" ht="158.4" x14ac:dyDescent="0.25">
      <c r="B113" s="126"/>
      <c r="C113" s="91" t="s">
        <v>109</v>
      </c>
      <c r="D113" s="82" t="s">
        <v>158</v>
      </c>
      <c r="E113" s="125"/>
      <c r="F113" s="95"/>
      <c r="G113" s="80">
        <v>10</v>
      </c>
      <c r="H113" s="119"/>
      <c r="I113" s="119"/>
      <c r="J113" s="94"/>
      <c r="M113" s="119" t="str">
        <f t="shared" si="3"/>
        <v/>
      </c>
      <c r="N113" s="80">
        <f t="shared" si="4"/>
        <v>0</v>
      </c>
      <c r="O113" s="119"/>
      <c r="P113" s="119"/>
    </row>
    <row r="114" spans="2:16" ht="106.5" customHeight="1" x14ac:dyDescent="0.25">
      <c r="B114" s="126"/>
      <c r="C114" s="81" t="s">
        <v>15</v>
      </c>
      <c r="D114" s="82" t="s">
        <v>159</v>
      </c>
      <c r="E114" s="125"/>
      <c r="F114" s="95"/>
      <c r="G114" s="80">
        <v>10</v>
      </c>
      <c r="H114" s="119"/>
      <c r="I114" s="119"/>
      <c r="J114" s="94"/>
      <c r="M114" s="119" t="str">
        <f t="shared" si="3"/>
        <v/>
      </c>
      <c r="N114" s="80">
        <f t="shared" si="4"/>
        <v>0</v>
      </c>
      <c r="O114" s="119"/>
      <c r="P114" s="119"/>
    </row>
    <row r="115" spans="2:16" ht="224.4" x14ac:dyDescent="0.25">
      <c r="B115" s="126"/>
      <c r="C115" s="91" t="s">
        <v>17</v>
      </c>
      <c r="D115" s="82" t="s">
        <v>160</v>
      </c>
      <c r="E115" s="125"/>
      <c r="F115" s="95"/>
      <c r="G115" s="80">
        <v>10</v>
      </c>
      <c r="H115" s="119"/>
      <c r="I115" s="119"/>
      <c r="J115" s="94"/>
      <c r="M115" s="119" t="str">
        <f t="shared" si="3"/>
        <v/>
      </c>
      <c r="N115" s="80">
        <f t="shared" si="4"/>
        <v>0</v>
      </c>
      <c r="O115" s="119"/>
      <c r="P115" s="119"/>
    </row>
    <row r="116" spans="2:16" ht="52.8" x14ac:dyDescent="0.25">
      <c r="B116" s="126"/>
      <c r="C116" s="91" t="s">
        <v>72</v>
      </c>
      <c r="D116" s="82" t="s">
        <v>161</v>
      </c>
      <c r="E116" s="125"/>
      <c r="F116" s="95"/>
      <c r="G116" s="80">
        <v>15</v>
      </c>
      <c r="H116" s="119"/>
      <c r="I116" s="119"/>
      <c r="J116" s="94"/>
      <c r="M116" s="119" t="str">
        <f t="shared" si="3"/>
        <v/>
      </c>
      <c r="N116" s="80">
        <f t="shared" si="4"/>
        <v>0</v>
      </c>
      <c r="O116" s="119"/>
      <c r="P116" s="119"/>
    </row>
    <row r="117" spans="2:16" ht="118.8" x14ac:dyDescent="0.25">
      <c r="B117" s="126"/>
      <c r="C117" s="91" t="s">
        <v>74</v>
      </c>
      <c r="D117" s="82" t="s">
        <v>162</v>
      </c>
      <c r="E117" s="125"/>
      <c r="F117" s="95"/>
      <c r="G117" s="80">
        <v>15</v>
      </c>
      <c r="H117" s="119"/>
      <c r="I117" s="119"/>
      <c r="J117" s="94"/>
      <c r="M117" s="119" t="str">
        <f t="shared" si="3"/>
        <v/>
      </c>
      <c r="N117" s="80">
        <f t="shared" si="4"/>
        <v>0</v>
      </c>
      <c r="O117" s="119"/>
      <c r="P117" s="119"/>
    </row>
    <row r="118" spans="2:16" ht="26.1" customHeight="1" x14ac:dyDescent="0.25">
      <c r="B118" s="77" t="s">
        <v>163</v>
      </c>
      <c r="C118" s="127" t="s">
        <v>164</v>
      </c>
      <c r="D118" s="127"/>
      <c r="E118" s="78">
        <f>O118</f>
        <v>0</v>
      </c>
      <c r="F118" s="79"/>
      <c r="G118" s="80">
        <v>100</v>
      </c>
      <c r="H118" s="80">
        <v>2</v>
      </c>
      <c r="I118" s="73">
        <f>O118/G118</f>
        <v>0</v>
      </c>
      <c r="J118" s="94"/>
      <c r="M118" s="80" t="str">
        <f t="shared" si="3"/>
        <v>PRO2.4</v>
      </c>
      <c r="N118" s="80">
        <f t="shared" si="4"/>
        <v>0</v>
      </c>
      <c r="O118" s="80">
        <f>SUM(N119:N121)</f>
        <v>0</v>
      </c>
      <c r="P118" s="79"/>
    </row>
    <row r="119" spans="2:16" ht="26.4" x14ac:dyDescent="0.25">
      <c r="B119" s="126"/>
      <c r="C119" s="92" t="s">
        <v>13</v>
      </c>
      <c r="D119" s="82" t="s">
        <v>165</v>
      </c>
      <c r="E119" s="125"/>
      <c r="F119" s="95"/>
      <c r="G119" s="80">
        <v>35</v>
      </c>
      <c r="H119" s="119"/>
      <c r="I119" s="119"/>
      <c r="J119" s="94"/>
      <c r="M119" s="119" t="str">
        <f t="shared" si="3"/>
        <v/>
      </c>
      <c r="N119" s="80">
        <f t="shared" si="4"/>
        <v>0</v>
      </c>
      <c r="O119" s="119"/>
      <c r="P119" s="119"/>
    </row>
    <row r="120" spans="2:16" ht="92.4" x14ac:dyDescent="0.25">
      <c r="B120" s="126"/>
      <c r="C120" s="92" t="s">
        <v>15</v>
      </c>
      <c r="D120" s="82" t="s">
        <v>166</v>
      </c>
      <c r="E120" s="125"/>
      <c r="F120" s="95"/>
      <c r="G120" s="80">
        <v>30</v>
      </c>
      <c r="H120" s="119"/>
      <c r="I120" s="119"/>
      <c r="J120" s="94"/>
      <c r="M120" s="119" t="str">
        <f t="shared" si="3"/>
        <v/>
      </c>
      <c r="N120" s="80">
        <f t="shared" si="4"/>
        <v>0</v>
      </c>
      <c r="O120" s="119"/>
      <c r="P120" s="119"/>
    </row>
    <row r="121" spans="2:16" ht="26.4" x14ac:dyDescent="0.25">
      <c r="B121" s="126"/>
      <c r="C121" s="92" t="s">
        <v>35</v>
      </c>
      <c r="D121" s="82" t="s">
        <v>167</v>
      </c>
      <c r="E121" s="125"/>
      <c r="F121" s="95"/>
      <c r="G121" s="80">
        <v>35</v>
      </c>
      <c r="H121" s="119"/>
      <c r="I121" s="119"/>
      <c r="J121" s="94"/>
      <c r="M121" s="119" t="str">
        <f t="shared" si="3"/>
        <v/>
      </c>
      <c r="N121" s="80">
        <f t="shared" si="4"/>
        <v>0</v>
      </c>
      <c r="O121" s="119"/>
      <c r="P121" s="119"/>
    </row>
  </sheetData>
  <mergeCells count="150">
    <mergeCell ref="M110:M117"/>
    <mergeCell ref="O110:O117"/>
    <mergeCell ref="P110:P117"/>
    <mergeCell ref="M89:M91"/>
    <mergeCell ref="O89:O91"/>
    <mergeCell ref="P89:P91"/>
    <mergeCell ref="M102:M104"/>
    <mergeCell ref="O102:O104"/>
    <mergeCell ref="P102:P104"/>
    <mergeCell ref="M94:M100"/>
    <mergeCell ref="O94:O100"/>
    <mergeCell ref="P94:P100"/>
    <mergeCell ref="P69:P74"/>
    <mergeCell ref="M76:M79"/>
    <mergeCell ref="O76:O79"/>
    <mergeCell ref="P76:P79"/>
    <mergeCell ref="M81:M87"/>
    <mergeCell ref="O81:O87"/>
    <mergeCell ref="P81:P87"/>
    <mergeCell ref="M106:M108"/>
    <mergeCell ref="O106:O108"/>
    <mergeCell ref="P106:P108"/>
    <mergeCell ref="I2:J2"/>
    <mergeCell ref="I3:J3"/>
    <mergeCell ref="I4:J4"/>
    <mergeCell ref="C18:D18"/>
    <mergeCell ref="C22:D22"/>
    <mergeCell ref="C25:D25"/>
    <mergeCell ref="B5:C5"/>
    <mergeCell ref="B6:C6"/>
    <mergeCell ref="B7:C7"/>
    <mergeCell ref="F2:H2"/>
    <mergeCell ref="F3:H3"/>
    <mergeCell ref="F4:H4"/>
    <mergeCell ref="B2:C2"/>
    <mergeCell ref="B3:C3"/>
    <mergeCell ref="B4:C4"/>
    <mergeCell ref="C12:D12"/>
    <mergeCell ref="B10:D11"/>
    <mergeCell ref="E10:G10"/>
    <mergeCell ref="H10:H11"/>
    <mergeCell ref="I10:I11"/>
    <mergeCell ref="J10:J11"/>
    <mergeCell ref="B39:B44"/>
    <mergeCell ref="B46:B57"/>
    <mergeCell ref="B59:B67"/>
    <mergeCell ref="B69:B74"/>
    <mergeCell ref="B76:B79"/>
    <mergeCell ref="C109:D109"/>
    <mergeCell ref="C118:D118"/>
    <mergeCell ref="B13:B17"/>
    <mergeCell ref="B19:B21"/>
    <mergeCell ref="B26:B33"/>
    <mergeCell ref="C80:D80"/>
    <mergeCell ref="C88:D88"/>
    <mergeCell ref="C92:D92"/>
    <mergeCell ref="C93:D93"/>
    <mergeCell ref="C101:D101"/>
    <mergeCell ref="C105:D105"/>
    <mergeCell ref="C34:D34"/>
    <mergeCell ref="C38:D38"/>
    <mergeCell ref="C45:D45"/>
    <mergeCell ref="C58:D58"/>
    <mergeCell ref="C68:D68"/>
    <mergeCell ref="C75:D75"/>
    <mergeCell ref="E119:E121"/>
    <mergeCell ref="E81:E87"/>
    <mergeCell ref="E89:E91"/>
    <mergeCell ref="E94:E100"/>
    <mergeCell ref="E102:E104"/>
    <mergeCell ref="E106:E108"/>
    <mergeCell ref="E110:E117"/>
    <mergeCell ref="B119:B121"/>
    <mergeCell ref="E13:E17"/>
    <mergeCell ref="E19:E21"/>
    <mergeCell ref="E26:E33"/>
    <mergeCell ref="E35:E37"/>
    <mergeCell ref="E39:E44"/>
    <mergeCell ref="E46:E57"/>
    <mergeCell ref="E59:E67"/>
    <mergeCell ref="E69:E74"/>
    <mergeCell ref="E76:E79"/>
    <mergeCell ref="B81:B87"/>
    <mergeCell ref="B89:B91"/>
    <mergeCell ref="B94:B100"/>
    <mergeCell ref="B102:B104"/>
    <mergeCell ref="B106:B108"/>
    <mergeCell ref="B110:B117"/>
    <mergeCell ref="B35:B37"/>
    <mergeCell ref="H110:H117"/>
    <mergeCell ref="I110:I117"/>
    <mergeCell ref="H81:H87"/>
    <mergeCell ref="I81:I87"/>
    <mergeCell ref="H89:H91"/>
    <mergeCell ref="I89:I91"/>
    <mergeCell ref="H94:H100"/>
    <mergeCell ref="I94:I100"/>
    <mergeCell ref="H59:H67"/>
    <mergeCell ref="I59:I67"/>
    <mergeCell ref="H69:H74"/>
    <mergeCell ref="I69:I74"/>
    <mergeCell ref="H76:H79"/>
    <mergeCell ref="I76:I79"/>
    <mergeCell ref="N10:N11"/>
    <mergeCell ref="M10:M11"/>
    <mergeCell ref="O10:O11"/>
    <mergeCell ref="M46:M57"/>
    <mergeCell ref="O46:O57"/>
    <mergeCell ref="H102:H104"/>
    <mergeCell ref="I102:I104"/>
    <mergeCell ref="H106:H108"/>
    <mergeCell ref="I106:I108"/>
    <mergeCell ref="I26:I33"/>
    <mergeCell ref="H35:H37"/>
    <mergeCell ref="I35:I37"/>
    <mergeCell ref="H39:H44"/>
    <mergeCell ref="I39:I44"/>
    <mergeCell ref="H46:H57"/>
    <mergeCell ref="I46:I57"/>
    <mergeCell ref="H13:H17"/>
    <mergeCell ref="I13:I17"/>
    <mergeCell ref="H19:H21"/>
    <mergeCell ref="I19:I21"/>
    <mergeCell ref="H26:H33"/>
    <mergeCell ref="M69:M74"/>
    <mergeCell ref="O69:O74"/>
    <mergeCell ref="M119:M121"/>
    <mergeCell ref="O119:O121"/>
    <mergeCell ref="P119:P121"/>
    <mergeCell ref="B8:C8"/>
    <mergeCell ref="B23:B24"/>
    <mergeCell ref="E23:E24"/>
    <mergeCell ref="H23:H24"/>
    <mergeCell ref="I23:I24"/>
    <mergeCell ref="M23:M24"/>
    <mergeCell ref="O23:O24"/>
    <mergeCell ref="P23:P24"/>
    <mergeCell ref="P46:P57"/>
    <mergeCell ref="M59:M67"/>
    <mergeCell ref="O59:O67"/>
    <mergeCell ref="P59:P67"/>
    <mergeCell ref="P10:P11"/>
    <mergeCell ref="M35:M37"/>
    <mergeCell ref="O35:O37"/>
    <mergeCell ref="P35:P37"/>
    <mergeCell ref="M39:M44"/>
    <mergeCell ref="O39:O44"/>
    <mergeCell ref="P39:P44"/>
    <mergeCell ref="H119:H121"/>
    <mergeCell ref="I119:I121"/>
  </mergeCells>
  <dataValidations count="1">
    <dataValidation type="list" allowBlank="1" showInputMessage="1" showErrorMessage="1" sqref="F76" xr:uid="{00000000-0002-0000-0100-000000000000}">
      <formula1>"Ja,Nein"</formula1>
    </dataValidation>
  </dataValidations>
  <pageMargins left="0.7" right="0.7" top="0.78740157499999996" bottom="0.78740157499999996"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249977111117893"/>
  </sheetPr>
  <dimension ref="B2:F36"/>
  <sheetViews>
    <sheetView view="pageBreakPreview" zoomScaleNormal="100" zoomScaleSheetLayoutView="100" workbookViewId="0">
      <selection activeCell="D18" sqref="D18"/>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335</v>
      </c>
      <c r="F9" s="20" t="s">
        <v>11</v>
      </c>
    </row>
    <row r="10" spans="2:6" x14ac:dyDescent="0.25">
      <c r="B10" s="30" t="str">
        <f>'1. Prüfung (Gastronomie)'!B12</f>
        <v>ENV1.1</v>
      </c>
      <c r="C10" s="64" t="str">
        <f>'1. Prüfung (Gastronomie)'!C12:D12</f>
        <v>Umweltwirkungen über den Lebenszyklus</v>
      </c>
      <c r="D10" s="12">
        <f>'1. Prüfung (Gastronomie)'!J12</f>
        <v>12</v>
      </c>
      <c r="E10" s="12">
        <f>'1. Prüfung (Gastronomie)'!G12</f>
        <v>100</v>
      </c>
      <c r="F10" s="21">
        <f>'1. Prüfung (Gastronomie)'!K12</f>
        <v>1</v>
      </c>
    </row>
    <row r="11" spans="2:6" x14ac:dyDescent="0.25">
      <c r="B11" s="30" t="str">
        <f>'1. Prüfung (Gastronomie)'!B18</f>
        <v>ENV1.2</v>
      </c>
      <c r="C11" s="65" t="str">
        <f>'1. Prüfung (Gastronomie)'!C18:D18</f>
        <v>Risiken für die lokale Umwelt</v>
      </c>
      <c r="D11" s="12">
        <f>'1. Prüfung (Gastronomie)'!J18</f>
        <v>8</v>
      </c>
      <c r="E11" s="12">
        <f>'1. Prüfung (Gastronomie)'!G18</f>
        <v>100</v>
      </c>
      <c r="F11" s="21">
        <f>'1. Prüfung (Gastronomie)'!K18</f>
        <v>1</v>
      </c>
    </row>
    <row r="12" spans="2:6" ht="25.5" customHeight="1" x14ac:dyDescent="0.25">
      <c r="B12" s="30" t="str">
        <f>'1. Prüfung (Gastronomie)'!B22</f>
        <v>ENV1.3</v>
      </c>
      <c r="C12" s="65" t="str">
        <f>'1. Prüfung (Gastronomie)'!C22:D22</f>
        <v>Verantwortungsbewusste Ressourcengewinnung</v>
      </c>
      <c r="D12" s="12">
        <f>'1. Prüfung (Gastronomie)'!J22</f>
        <v>4</v>
      </c>
      <c r="E12" s="12">
        <f>'1. Prüfung (Gastronomie)'!G22</f>
        <v>100</v>
      </c>
      <c r="F12" s="21">
        <f>'1. Prüfung (Gastronomie)'!K22</f>
        <v>1</v>
      </c>
    </row>
    <row r="13" spans="2:6" x14ac:dyDescent="0.25">
      <c r="B13" s="30" t="str">
        <f>'1. Prüfung (Gastronomie)'!B25</f>
        <v>ENV1.8</v>
      </c>
      <c r="C13" s="65" t="str">
        <f>'1. Prüfung (Gastronomie)'!C25:D25</f>
        <v>Energieeffizienz und Klimaschutz</v>
      </c>
      <c r="D13" s="12">
        <f>'1. Prüfung (Gastronomie)'!J25</f>
        <v>6</v>
      </c>
      <c r="E13" s="12">
        <f>'1. Prüfung (Gastronomie)'!G25</f>
        <v>115</v>
      </c>
      <c r="F13" s="21">
        <f>'1. Prüfung (Gastronomie)'!K25</f>
        <v>1.1499999999999999</v>
      </c>
    </row>
    <row r="14" spans="2:6" x14ac:dyDescent="0.25">
      <c r="B14" s="30" t="str">
        <f>'1. Prüfung (Gastronomie)'!B34</f>
        <v>ECO1.1</v>
      </c>
      <c r="C14" s="65" t="str">
        <f>'1. Prüfung (Gastronomie)'!C34:D34</f>
        <v>Kosten über den Lebenszyklus</v>
      </c>
      <c r="D14" s="12">
        <f>'1. Prüfung (Gastronomie)'!J34</f>
        <v>15</v>
      </c>
      <c r="E14" s="12">
        <f>'1. Prüfung (Gastronomie)'!G34</f>
        <v>110</v>
      </c>
      <c r="F14" s="21">
        <f>'1. Prüfung (Gastronomie)'!K34</f>
        <v>1.1000000000000001</v>
      </c>
    </row>
    <row r="15" spans="2:6" x14ac:dyDescent="0.25">
      <c r="B15" s="30" t="str">
        <f>'1. Prüfung (Gastronomie)'!B39</f>
        <v>SOC1.1</v>
      </c>
      <c r="C15" s="65" t="str">
        <f>'1. Prüfung (Gastronomie)'!C39:D39</f>
        <v>Thermischer Komfort</v>
      </c>
      <c r="D15" s="12">
        <f>'1. Prüfung (Gastronomie)'!J39</f>
        <v>2</v>
      </c>
      <c r="E15" s="12">
        <f>'1. Prüfung (Gastronomie)'!G39</f>
        <v>100</v>
      </c>
      <c r="F15" s="21">
        <f>'1. Prüfung (Gastronomie)'!K39</f>
        <v>1</v>
      </c>
    </row>
    <row r="16" spans="2:6" x14ac:dyDescent="0.25">
      <c r="B16" s="30" t="str">
        <f>'1. Prüfung (Gastronomie)'!B52</f>
        <v>SOC1.2</v>
      </c>
      <c r="C16" s="65" t="str">
        <f>'1. Prüfung (Gastronomie)'!C52:D52</f>
        <v>Innenraumluftqualität</v>
      </c>
      <c r="D16" s="12">
        <f>'1. Prüfung (Gastronomie)'!J52</f>
        <v>9</v>
      </c>
      <c r="E16" s="12">
        <f>'1. Prüfung (Gastronomie)'!G52</f>
        <v>104</v>
      </c>
      <c r="F16" s="21">
        <f>'1. Prüfung (Gastronomie)'!K52</f>
        <v>1.04</v>
      </c>
    </row>
    <row r="17" spans="2:6" x14ac:dyDescent="0.25">
      <c r="B17" s="30" t="str">
        <f>'1. Prüfung (Gastronomie)'!B62</f>
        <v>SOC1.4</v>
      </c>
      <c r="C17" s="65" t="str">
        <f>'1. Prüfung (Gastronomie)'!C62:D62</f>
        <v>Visueller Komfort</v>
      </c>
      <c r="D17" s="12">
        <f>'1. Prüfung (Gastronomie)'!J62</f>
        <v>5</v>
      </c>
      <c r="E17" s="12">
        <f>'1. Prüfung (Gastronomie)'!G62</f>
        <v>100</v>
      </c>
      <c r="F17" s="21">
        <f>'1. Prüfung (Gastronomie)'!K62</f>
        <v>1</v>
      </c>
    </row>
    <row r="18" spans="2:6" x14ac:dyDescent="0.25">
      <c r="B18" s="30" t="str">
        <f>'1. Prüfung (Gastronomie)'!B70</f>
        <v>SOC1.6</v>
      </c>
      <c r="C18" s="65" t="str">
        <f>'1. Prüfung (Gastronomie)'!C70:D70</f>
        <v>Aufenthaltsqualitäten</v>
      </c>
      <c r="D18" s="12">
        <f>'1. Prüfung (Gastronomie)'!J70</f>
        <v>6</v>
      </c>
      <c r="E18" s="12">
        <f>'1. Prüfung (Gastronomie)'!G70</f>
        <v>80</v>
      </c>
      <c r="F18" s="21">
        <f>'1. Prüfung (Gastronomie)'!K70</f>
        <v>1</v>
      </c>
    </row>
    <row r="19" spans="2:6" x14ac:dyDescent="0.25">
      <c r="B19" s="30" t="str">
        <f>'1. Prüfung (Gastronomie)'!B77</f>
        <v>SOC2.1</v>
      </c>
      <c r="C19" s="65" t="s">
        <v>337</v>
      </c>
      <c r="D19" s="12">
        <f>'1. Prüfung (Gastronomie)'!J77</f>
        <v>8</v>
      </c>
      <c r="E19" s="12">
        <f>'1. Prüfung (Gastronomie)'!G77</f>
        <v>100</v>
      </c>
      <c r="F19" s="21">
        <f>'1. Prüfung (Gastronomie)'!K77</f>
        <v>1</v>
      </c>
    </row>
    <row r="20" spans="2:6" x14ac:dyDescent="0.25">
      <c r="B20" s="30" t="str">
        <f>'1. Prüfung (Gastronomie)'!B78</f>
        <v>TEC1.6</v>
      </c>
      <c r="C20" s="65" t="str">
        <f>'1. Prüfung (Gastronomie)'!C78:D78</f>
        <v>Rückbau- und Recyclingfreundlichkeit</v>
      </c>
      <c r="D20" s="12">
        <f>'1. Prüfung (Gastronomie)'!J78</f>
        <v>10</v>
      </c>
      <c r="E20" s="12">
        <f>'1. Prüfung (Gastronomie)'!G78</f>
        <v>115</v>
      </c>
      <c r="F20" s="21">
        <f>'1. Prüfung (Gastronomie)'!K78</f>
        <v>1.1499999999999999</v>
      </c>
    </row>
    <row r="21" spans="2:6" x14ac:dyDescent="0.25">
      <c r="B21" s="30" t="str">
        <f>'1. Prüfung (Gastronomie)'!B86</f>
        <v>PRO1.1</v>
      </c>
      <c r="C21" s="64" t="str">
        <f>'1. Prüfung (Gastronomie)'!C86:D86</f>
        <v>Projektvorbereitung und Planung</v>
      </c>
      <c r="D21" s="12">
        <f>'1. Prüfung (Gastronomie)'!J86</f>
        <v>2</v>
      </c>
      <c r="E21" s="12">
        <f>'1. Prüfung (Gastronomie)'!G86</f>
        <v>100</v>
      </c>
      <c r="F21" s="21">
        <f>'1. Prüfung (Gastronomie)'!K86</f>
        <v>1</v>
      </c>
    </row>
    <row r="22" spans="2:6" x14ac:dyDescent="0.25">
      <c r="B22" s="30" t="str">
        <f>'1. Prüfung (Gastronomie)'!B90</f>
        <v>PRO1.6</v>
      </c>
      <c r="C22" s="64" t="str">
        <f>'1. Prüfung (Gastronomie)'!C90:D90</f>
        <v>Verfahren zur gestalterischen Konzeption</v>
      </c>
      <c r="D22" s="12">
        <f>'1. Prüfung (Gastronomie)'!J90</f>
        <v>4</v>
      </c>
      <c r="E22" s="12">
        <f>'1. Prüfung (Gastronomie)'!G90</f>
        <v>100</v>
      </c>
      <c r="F22" s="21">
        <f>'1. Prüfung (Gastronomie)'!K90</f>
        <v>1</v>
      </c>
    </row>
    <row r="23" spans="2:6" ht="26.4" x14ac:dyDescent="0.25">
      <c r="B23" s="30" t="str">
        <f>'1. Prüfung (Gastronomie)'!B94</f>
        <v>PRO1.8</v>
      </c>
      <c r="C23" s="64" t="str">
        <f>'1. Prüfung (Gastronomie)'!C94:D94</f>
        <v>Konzeptionierung und Voraussetzungen für eine optimale Nutzung</v>
      </c>
      <c r="D23" s="12">
        <f>'1. Prüfung (Gastronomie)'!J94</f>
        <v>6</v>
      </c>
      <c r="E23" s="12">
        <f>'1. Prüfung (Gastronomie)'!G94</f>
        <v>100</v>
      </c>
      <c r="F23" s="21">
        <f>'1. Prüfung (Gastronomie)'!K94</f>
        <v>1</v>
      </c>
    </row>
    <row r="24" spans="2:6" x14ac:dyDescent="0.25">
      <c r="B24" s="30" t="str">
        <f>'1. Prüfung (Gastronomie)'!B105</f>
        <v>PRO2.1</v>
      </c>
      <c r="C24" s="64" t="str">
        <f>'1. Prüfung (Gastronomie)'!C105:D105</f>
        <v>Baustelle / Bauprozess</v>
      </c>
      <c r="D24" s="12">
        <f>'1. Prüfung (Gastronomie)'!J105</f>
        <v>1</v>
      </c>
      <c r="E24" s="12">
        <f>'1. Prüfung (Gastronomie)'!G105</f>
        <v>110</v>
      </c>
      <c r="F24" s="21">
        <f>'1. Prüfung (Gastronomie)'!K105</f>
        <v>1.1000000000000001</v>
      </c>
    </row>
    <row r="25" spans="2:6" x14ac:dyDescent="0.25">
      <c r="B25" s="30" t="str">
        <f>'1. Prüfung (Gastronomie)'!B110</f>
        <v>PRO2.4</v>
      </c>
      <c r="C25" s="64" t="str">
        <f>'1. Prüfung (Gastronomie)'!C110:D110</f>
        <v>Nutzerkommunikation</v>
      </c>
      <c r="D25" s="12">
        <f>'1. Prüfung (Gastronomie)'!J110</f>
        <v>2</v>
      </c>
      <c r="E25" s="12">
        <f>'1. Prüfung (Gastronomie)'!G110</f>
        <v>100</v>
      </c>
      <c r="F25" s="21">
        <f>'1. Prüfung (Gastronomie)'!K110</f>
        <v>1</v>
      </c>
    </row>
    <row r="27" spans="2:6" x14ac:dyDescent="0.25">
      <c r="B27" s="192" t="s">
        <v>190</v>
      </c>
      <c r="C27" s="192"/>
      <c r="D27" s="20" t="s">
        <v>338</v>
      </c>
      <c r="E27" s="20" t="s">
        <v>11</v>
      </c>
    </row>
    <row r="28" spans="2:6" x14ac:dyDescent="0.25">
      <c r="B28" s="184" t="str">
        <f>'1. Prüfung (Gastronomie)'!D2</f>
        <v>Ökologische Qualität (ENV)</v>
      </c>
      <c r="C28" s="184"/>
      <c r="D28" s="66">
        <f>(D10+D11+D12+D13)/100</f>
        <v>0.3</v>
      </c>
      <c r="E28" s="21">
        <f>'1. Prüfung (Gastronomie)'!B2</f>
        <v>1</v>
      </c>
    </row>
    <row r="29" spans="2:6" x14ac:dyDescent="0.25">
      <c r="B29" s="184" t="str">
        <f>'1. Prüfung (Gastronomie)'!D3</f>
        <v>Ökonomische Qualität (ECO)</v>
      </c>
      <c r="C29" s="184"/>
      <c r="D29" s="66">
        <f>D14/100</f>
        <v>0.15</v>
      </c>
      <c r="E29" s="21">
        <f>'1. Prüfung (Gastronomie)'!B3</f>
        <v>1</v>
      </c>
    </row>
    <row r="30" spans="2:6" x14ac:dyDescent="0.25">
      <c r="B30" s="184" t="str">
        <f>'1. Prüfung (Gastronomie)'!D4</f>
        <v>Soziokulturelle und Funktionale Qualität (SOC)</v>
      </c>
      <c r="C30" s="184"/>
      <c r="D30" s="66">
        <f>(D15+D16+D17+D18+D19)/100</f>
        <v>0.3</v>
      </c>
      <c r="E30" s="21">
        <f>'1. Prüfung (Gastronomie)'!B4</f>
        <v>1</v>
      </c>
    </row>
    <row r="31" spans="2:6" x14ac:dyDescent="0.25">
      <c r="B31" s="184" t="str">
        <f>'1. Prüfung (Gastronomie)'!D5</f>
        <v>Technische Qualität (TEC)</v>
      </c>
      <c r="C31" s="184"/>
      <c r="D31" s="66">
        <f>D20/100</f>
        <v>0.1</v>
      </c>
      <c r="E31" s="21">
        <f>'1. Prüfung (Gastronomie)'!B5</f>
        <v>1</v>
      </c>
    </row>
    <row r="32" spans="2:6" x14ac:dyDescent="0.25">
      <c r="B32" s="184" t="str">
        <f>'1. Prüfung (Gastronomie)'!D6</f>
        <v>Prozessqualität (PRO)</v>
      </c>
      <c r="C32" s="184"/>
      <c r="D32" s="66">
        <f>(D21+D22+D23+D24+D25)/100</f>
        <v>0.15</v>
      </c>
      <c r="E32" s="21">
        <f>'1. Prüfung (Gastronomie)'!B6</f>
        <v>1</v>
      </c>
    </row>
    <row r="33" spans="2:5" x14ac:dyDescent="0.25">
      <c r="B33" s="190" t="s">
        <v>341</v>
      </c>
      <c r="C33" s="191"/>
      <c r="D33" s="191"/>
      <c r="E33" s="191"/>
    </row>
    <row r="34" spans="2:5" x14ac:dyDescent="0.25">
      <c r="B34" s="184" t="s">
        <v>206</v>
      </c>
      <c r="C34" s="184"/>
      <c r="D34" s="186">
        <f>'1. Prüfung (Gastronomie)'!B7</f>
        <v>1</v>
      </c>
      <c r="E34" s="187"/>
    </row>
    <row r="35" spans="2:5" x14ac:dyDescent="0.25">
      <c r="B35" s="184" t="s">
        <v>339</v>
      </c>
      <c r="C35" s="184"/>
      <c r="D35" s="188" t="str">
        <f>IF(AND(E28&gt;=65/100,E30&gt;=65/100,E32&gt;=65/100),"Nebenanforderung Platin erfüllt",IF(AND(E28&gt;=1/2,E30&gt;=1/2,E32&gt;=1/2),"Nebenanforderung Gold erfüllt",IF(AND(E28&gt;=35/100,E30&gt;=35/100,E32&gt;=35/100),"Nebenanforderung Silber erfüllt","Nebenanforderung nicht erfüllt")))</f>
        <v>Nebenanforderung Platin erfüllt</v>
      </c>
      <c r="E35" s="189"/>
    </row>
    <row r="36" spans="2:5" x14ac:dyDescent="0.25">
      <c r="B36" s="184" t="s">
        <v>198</v>
      </c>
      <c r="C36" s="184"/>
      <c r="D36" s="188" t="str">
        <f>'1. Prüfung (Gastronomie)'!B8</f>
        <v>PLATIN</v>
      </c>
      <c r="E36" s="189"/>
    </row>
  </sheetData>
  <mergeCells count="17">
    <mergeCell ref="B35:C35"/>
    <mergeCell ref="D35:E35"/>
    <mergeCell ref="B36:C36"/>
    <mergeCell ref="D36:E36"/>
    <mergeCell ref="B29:C29"/>
    <mergeCell ref="B30:C30"/>
    <mergeCell ref="B31:C31"/>
    <mergeCell ref="B32:C32"/>
    <mergeCell ref="B33:E33"/>
    <mergeCell ref="B34:C34"/>
    <mergeCell ref="D34:E34"/>
    <mergeCell ref="B28:C28"/>
    <mergeCell ref="D2:F2"/>
    <mergeCell ref="D3:F3"/>
    <mergeCell ref="D4:F4"/>
    <mergeCell ref="B6:F6"/>
    <mergeCell ref="B27:C27"/>
  </mergeCells>
  <pageMargins left="0.7" right="0.7" top="0.78740157499999996" bottom="0.78740157499999996" header="0.3" footer="0.3"/>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249977111117893"/>
  </sheetPr>
  <dimension ref="B2:W113"/>
  <sheetViews>
    <sheetView zoomScale="85" zoomScaleNormal="85" workbookViewId="0">
      <selection activeCell="K55" sqref="K55"/>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10" width="11.6640625" style="27" customWidth="1"/>
    <col min="11" max="11" width="8.6640625" style="27" customWidth="1"/>
    <col min="12" max="13" width="11.44140625" style="27"/>
    <col min="14" max="15" width="3.6640625" style="27" customWidth="1"/>
    <col min="16" max="16" width="70.6640625" style="27" customWidth="1"/>
    <col min="17" max="18" width="11.44140625" style="27"/>
    <col min="19" max="22" width="11.44140625" style="27" hidden="1" customWidth="1" outlineLevel="1"/>
    <col min="23" max="23" width="11.44140625" style="27" collapsed="1"/>
    <col min="24" max="16384" width="11.44140625" style="27"/>
  </cols>
  <sheetData>
    <row r="2" spans="2:22" x14ac:dyDescent="0.25">
      <c r="B2" s="165">
        <f>IF((M12*L12+M18*L18+M22*L22+M25*L25)/(L12+L18+L22+L25)&gt;1,1,(M12*L12+M18*L18+M22*L22+M25*L25)/(L12+L18+L22+L25))</f>
        <v>1</v>
      </c>
      <c r="C2" s="165"/>
      <c r="D2" s="168" t="s">
        <v>172</v>
      </c>
      <c r="E2" s="168"/>
      <c r="F2" s="168"/>
      <c r="G2" s="56"/>
      <c r="H2" s="56"/>
      <c r="J2" s="166" t="s">
        <v>8</v>
      </c>
      <c r="K2" s="166"/>
      <c r="L2" s="166"/>
      <c r="M2" s="167"/>
      <c r="N2" s="167"/>
      <c r="O2" s="167"/>
      <c r="P2" s="167"/>
    </row>
    <row r="3" spans="2:22" x14ac:dyDescent="0.25">
      <c r="B3" s="165">
        <f>IF(M34&gt;1,1,M34)</f>
        <v>1</v>
      </c>
      <c r="C3" s="165"/>
      <c r="D3" s="168" t="s">
        <v>173</v>
      </c>
      <c r="E3" s="168"/>
      <c r="F3" s="168"/>
      <c r="G3" s="56"/>
      <c r="H3" s="56"/>
      <c r="J3" s="166" t="s">
        <v>9</v>
      </c>
      <c r="K3" s="166"/>
      <c r="L3" s="166"/>
      <c r="M3" s="167"/>
      <c r="N3" s="167"/>
      <c r="O3" s="167"/>
      <c r="P3" s="167"/>
    </row>
    <row r="4" spans="2:22" x14ac:dyDescent="0.25">
      <c r="B4" s="165">
        <f>IF((M39*L39+M52*L52+M62*L62+M70*L70+M77*L77)/(L39+L52+L62+L70+L77)&gt;1,1,(M39*L39+M52*L52+M62*L62+M70*L70+M77*L77)/(L39+L52+L62+L70+L77))</f>
        <v>1</v>
      </c>
      <c r="C4" s="165"/>
      <c r="D4" s="168" t="s">
        <v>174</v>
      </c>
      <c r="E4" s="168"/>
      <c r="F4" s="168"/>
      <c r="G4" s="56"/>
      <c r="H4" s="56"/>
      <c r="J4" s="166" t="s">
        <v>352</v>
      </c>
      <c r="K4" s="166"/>
      <c r="L4" s="166"/>
      <c r="M4" s="167"/>
      <c r="N4" s="167"/>
      <c r="O4" s="167"/>
      <c r="P4" s="167"/>
    </row>
    <row r="5" spans="2:22" x14ac:dyDescent="0.25">
      <c r="B5" s="165">
        <f>IF(M78&gt;1,1,M78)</f>
        <v>1</v>
      </c>
      <c r="C5" s="165"/>
      <c r="D5" s="168" t="s">
        <v>171</v>
      </c>
      <c r="E5" s="168"/>
      <c r="F5" s="168"/>
      <c r="G5" s="56"/>
      <c r="H5" s="56"/>
      <c r="J5" s="166" t="s">
        <v>355</v>
      </c>
      <c r="K5" s="166"/>
      <c r="L5" s="166"/>
      <c r="M5" s="167"/>
      <c r="N5" s="167"/>
      <c r="O5" s="167"/>
      <c r="P5" s="167"/>
    </row>
    <row r="6" spans="2:22" x14ac:dyDescent="0.25">
      <c r="B6" s="165">
        <f>IF((M86*L86+M90*L90+M94*L94+M105*L105+M110*L110)/(L86+L90+L94+L105+L110)&gt;1,1,(M86*L86+M90*L90+M94*L94+M105*L105+M110*L110)/(L86+L90+L94+L105+L110))</f>
        <v>1</v>
      </c>
      <c r="C6" s="165"/>
      <c r="D6" s="168" t="s">
        <v>175</v>
      </c>
      <c r="E6" s="168"/>
      <c r="F6" s="168"/>
      <c r="G6" s="56"/>
      <c r="H6" s="56"/>
      <c r="J6" s="166" t="s">
        <v>356</v>
      </c>
      <c r="K6" s="166"/>
      <c r="L6" s="166"/>
      <c r="M6" s="167"/>
      <c r="N6" s="167"/>
      <c r="O6" s="167"/>
      <c r="P6" s="167"/>
    </row>
    <row r="7" spans="2:22" x14ac:dyDescent="0.25">
      <c r="B7" s="165">
        <f>(B2*(L12+L18+L22+L25)+B3*L34+B4*(L39+L52+L62+L70+L77)+B5*L78+B6*(L86+L90+L94+L105+L110))/100</f>
        <v>1</v>
      </c>
      <c r="C7" s="165"/>
      <c r="D7" s="168" t="s">
        <v>176</v>
      </c>
      <c r="E7" s="168"/>
      <c r="F7" s="168"/>
      <c r="G7" s="56"/>
      <c r="H7" s="56"/>
    </row>
    <row r="8" spans="2:22" x14ac:dyDescent="0.25">
      <c r="B8" s="165" t="str">
        <f>IF(AND(B7&gt;=8/10,B2&gt;=65/100,B4&gt;=65/100,B6&gt;=65/100),"PLATIN",IF(AND(B7&gt;=65/100,B2&gt;=1/2,B4&gt;=1/2,B6&gt;=1/2),"GOLD",IF(AND(B7&gt;=1/2,B2&gt;=35/100,B4&gt;=35/100,B6&gt;=35/100),"SILBER","keine Ausz.")))</f>
        <v>PLATIN</v>
      </c>
      <c r="C8" s="165"/>
      <c r="D8" s="168" t="s">
        <v>179</v>
      </c>
      <c r="E8" s="168"/>
      <c r="F8" s="168"/>
      <c r="G8" s="56"/>
      <c r="H8" s="56"/>
    </row>
    <row r="10" spans="2:22" ht="50.1" customHeight="1" x14ac:dyDescent="0.25">
      <c r="B10" s="164" t="s">
        <v>2</v>
      </c>
      <c r="C10" s="164"/>
      <c r="D10" s="164"/>
      <c r="E10" s="176" t="s">
        <v>5</v>
      </c>
      <c r="F10" s="194"/>
      <c r="G10" s="176" t="s">
        <v>328</v>
      </c>
      <c r="H10" s="194"/>
      <c r="I10" s="169" t="s">
        <v>332</v>
      </c>
      <c r="J10" s="164"/>
      <c r="K10" s="164"/>
      <c r="L10" s="170" t="s">
        <v>10</v>
      </c>
      <c r="M10" s="171" t="s">
        <v>11</v>
      </c>
      <c r="N10" s="171" t="s">
        <v>330</v>
      </c>
      <c r="O10" s="171" t="s">
        <v>331</v>
      </c>
      <c r="P10" s="164" t="s">
        <v>4</v>
      </c>
      <c r="S10" s="162" t="s">
        <v>0</v>
      </c>
      <c r="T10" s="161" t="s">
        <v>168</v>
      </c>
      <c r="U10" s="161" t="s">
        <v>169</v>
      </c>
      <c r="V10" s="161" t="s">
        <v>170</v>
      </c>
    </row>
    <row r="11" spans="2:22" ht="50.1" customHeight="1" x14ac:dyDescent="0.25">
      <c r="B11" s="164"/>
      <c r="C11" s="164"/>
      <c r="D11" s="164"/>
      <c r="E11" s="1" t="s">
        <v>6</v>
      </c>
      <c r="F11" s="1" t="s">
        <v>7</v>
      </c>
      <c r="G11" s="1" t="s">
        <v>6</v>
      </c>
      <c r="H11" s="1" t="s">
        <v>7</v>
      </c>
      <c r="I11" s="1" t="s">
        <v>6</v>
      </c>
      <c r="J11" s="1" t="s">
        <v>7</v>
      </c>
      <c r="K11" s="1" t="s">
        <v>3</v>
      </c>
      <c r="L11" s="171"/>
      <c r="M11" s="171"/>
      <c r="N11" s="171"/>
      <c r="O11" s="171"/>
      <c r="P11" s="164"/>
      <c r="S11" s="162"/>
      <c r="T11" s="161"/>
      <c r="U11" s="162"/>
      <c r="V11" s="162"/>
    </row>
    <row r="12" spans="2:22" ht="26.1" customHeight="1" x14ac:dyDescent="0.25">
      <c r="B12" s="29" t="s">
        <v>1</v>
      </c>
      <c r="C12" s="163" t="s">
        <v>12</v>
      </c>
      <c r="D12" s="163"/>
      <c r="E12" s="47">
        <f>Gastronomie!E12</f>
        <v>0</v>
      </c>
      <c r="F12" s="23"/>
      <c r="G12" s="47">
        <f>'1. Prüfung (Gastronomie)'!G12</f>
        <v>100</v>
      </c>
      <c r="H12" s="23"/>
      <c r="I12" s="49">
        <f>U12</f>
        <v>100</v>
      </c>
      <c r="J12" s="23"/>
      <c r="K12" s="12">
        <v>100</v>
      </c>
      <c r="L12" s="12">
        <v>12</v>
      </c>
      <c r="M12" s="21">
        <f>U12/K12</f>
        <v>1</v>
      </c>
      <c r="N12" s="50">
        <f>'1. Prüfung (Gastronomie)'!L12</f>
        <v>0</v>
      </c>
      <c r="O12" s="50"/>
      <c r="P12" s="11"/>
      <c r="S12" s="12" t="str">
        <f>IF(B12&lt;&gt;"",B12,"")</f>
        <v>ENV1.1</v>
      </c>
      <c r="T12" s="23"/>
      <c r="U12" s="12">
        <f>IF(SUM(T13:T17)&gt;K12,K12,SUM(T13:T17))</f>
        <v>100</v>
      </c>
      <c r="V12" s="23"/>
    </row>
    <row r="13" spans="2:22" ht="132" x14ac:dyDescent="0.25">
      <c r="B13" s="173"/>
      <c r="C13" s="6" t="s">
        <v>13</v>
      </c>
      <c r="D13" s="28" t="s">
        <v>20</v>
      </c>
      <c r="E13" s="193"/>
      <c r="F13" s="48">
        <f>Gastronomie!F13</f>
        <v>0</v>
      </c>
      <c r="G13" s="193"/>
      <c r="H13" s="48">
        <f>'1. Prüfung (Gastronomie)'!H13</f>
        <v>40</v>
      </c>
      <c r="I13" s="193"/>
      <c r="J13" s="13">
        <v>40</v>
      </c>
      <c r="K13" s="12">
        <v>40</v>
      </c>
      <c r="L13" s="174"/>
      <c r="M13" s="174"/>
      <c r="N13" s="50">
        <f>'1. Prüfung (Gastronomie)'!L13</f>
        <v>0</v>
      </c>
      <c r="O13" s="51"/>
      <c r="P13" s="11"/>
      <c r="S13" s="174" t="str">
        <f t="shared" ref="S13:S62" si="0">IF(B13&lt;&gt;"",B13,"")</f>
        <v/>
      </c>
      <c r="T13" s="12">
        <f>IF(J13&gt;K13,K13,J13)</f>
        <v>40</v>
      </c>
      <c r="U13" s="174"/>
      <c r="V13" s="174"/>
    </row>
    <row r="14" spans="2:22" ht="132" x14ac:dyDescent="0.25">
      <c r="B14" s="173"/>
      <c r="C14" s="6" t="s">
        <v>14</v>
      </c>
      <c r="D14" s="28" t="s">
        <v>19</v>
      </c>
      <c r="E14" s="193"/>
      <c r="F14" s="48">
        <f>Gastronomie!F14</f>
        <v>0</v>
      </c>
      <c r="G14" s="193"/>
      <c r="H14" s="48">
        <f>'1. Prüfung (Gastronomie)'!H14</f>
        <v>10</v>
      </c>
      <c r="I14" s="193"/>
      <c r="J14" s="13">
        <v>10</v>
      </c>
      <c r="K14" s="12">
        <v>10</v>
      </c>
      <c r="L14" s="174"/>
      <c r="M14" s="174"/>
      <c r="N14" s="50">
        <f>'1. Prüfung (Gastronomie)'!L14</f>
        <v>0</v>
      </c>
      <c r="O14" s="51"/>
      <c r="P14" s="11"/>
      <c r="S14" s="174" t="str">
        <f t="shared" si="0"/>
        <v/>
      </c>
      <c r="T14" s="12">
        <f t="shared" ref="T14:T69" si="1">IF(J14&gt;K14,K14,J14)</f>
        <v>10</v>
      </c>
      <c r="U14" s="174"/>
      <c r="V14" s="174"/>
    </row>
    <row r="15" spans="2:22" ht="132" x14ac:dyDescent="0.25">
      <c r="B15" s="173"/>
      <c r="C15" s="6" t="s">
        <v>15</v>
      </c>
      <c r="D15" s="28" t="s">
        <v>16</v>
      </c>
      <c r="E15" s="193"/>
      <c r="F15" s="48">
        <f>Gastronomie!F15</f>
        <v>0</v>
      </c>
      <c r="G15" s="193"/>
      <c r="H15" s="48">
        <f>'1. Prüfung (Gastronomie)'!H15</f>
        <v>40</v>
      </c>
      <c r="I15" s="193"/>
      <c r="J15" s="13">
        <v>40</v>
      </c>
      <c r="K15" s="12">
        <v>40</v>
      </c>
      <c r="L15" s="174"/>
      <c r="M15" s="174"/>
      <c r="N15" s="50">
        <f>'1. Prüfung (Gastronomie)'!L15</f>
        <v>0</v>
      </c>
      <c r="O15" s="51"/>
      <c r="P15" s="11"/>
      <c r="S15" s="174" t="str">
        <f t="shared" si="0"/>
        <v/>
      </c>
      <c r="T15" s="12">
        <f t="shared" si="1"/>
        <v>40</v>
      </c>
      <c r="U15" s="174"/>
      <c r="V15" s="174"/>
    </row>
    <row r="16" spans="2:22" ht="131.25" customHeight="1" x14ac:dyDescent="0.25">
      <c r="B16" s="173"/>
      <c r="C16" s="6" t="s">
        <v>17</v>
      </c>
      <c r="D16" s="28" t="s">
        <v>18</v>
      </c>
      <c r="E16" s="193"/>
      <c r="F16" s="48">
        <f>Gastronomie!F16</f>
        <v>0</v>
      </c>
      <c r="G16" s="193"/>
      <c r="H16" s="48">
        <f>'1. Prüfung (Gastronomie)'!H16</f>
        <v>10</v>
      </c>
      <c r="I16" s="193"/>
      <c r="J16" s="13">
        <v>10</v>
      </c>
      <c r="K16" s="12">
        <v>10</v>
      </c>
      <c r="L16" s="174"/>
      <c r="M16" s="174"/>
      <c r="N16" s="50">
        <f>'1. Prüfung (Gastronomie)'!L16</f>
        <v>0</v>
      </c>
      <c r="O16" s="51"/>
      <c r="P16" s="11"/>
      <c r="S16" s="174" t="str">
        <f t="shared" si="0"/>
        <v/>
      </c>
      <c r="T16" s="12">
        <f t="shared" si="1"/>
        <v>10</v>
      </c>
      <c r="U16" s="174"/>
      <c r="V16" s="174"/>
    </row>
    <row r="17" spans="2:22" ht="132" x14ac:dyDescent="0.25">
      <c r="B17" s="173"/>
      <c r="C17" s="6" t="s">
        <v>22</v>
      </c>
      <c r="D17" s="28" t="s">
        <v>21</v>
      </c>
      <c r="E17" s="193"/>
      <c r="F17" s="48">
        <f>Gastronomie!F17</f>
        <v>0</v>
      </c>
      <c r="G17" s="193"/>
      <c r="H17" s="48">
        <f>'1. Prüfung (Gastronomie)'!H17</f>
        <v>12</v>
      </c>
      <c r="I17" s="193"/>
      <c r="J17" s="13">
        <v>12</v>
      </c>
      <c r="K17" s="12">
        <v>12</v>
      </c>
      <c r="L17" s="174"/>
      <c r="M17" s="174"/>
      <c r="N17" s="50">
        <f>'1. Prüfung (Gastronomie)'!L17</f>
        <v>0</v>
      </c>
      <c r="O17" s="51"/>
      <c r="P17" s="11"/>
      <c r="S17" s="174" t="str">
        <f t="shared" si="0"/>
        <v/>
      </c>
      <c r="T17" s="12">
        <f t="shared" si="1"/>
        <v>12</v>
      </c>
      <c r="U17" s="174"/>
      <c r="V17" s="174"/>
    </row>
    <row r="18" spans="2:22" ht="26.1" customHeight="1" x14ac:dyDescent="0.25">
      <c r="B18" s="29" t="s">
        <v>23</v>
      </c>
      <c r="C18" s="172" t="s">
        <v>24</v>
      </c>
      <c r="D18" s="172"/>
      <c r="E18" s="47">
        <f>Gastronomie!E18</f>
        <v>0</v>
      </c>
      <c r="F18" s="23"/>
      <c r="G18" s="47">
        <f>'1. Prüfung (Gastronomie)'!G18</f>
        <v>100</v>
      </c>
      <c r="H18" s="23"/>
      <c r="I18" s="49">
        <f>U18</f>
        <v>100</v>
      </c>
      <c r="J18" s="23"/>
      <c r="K18" s="12">
        <v>100</v>
      </c>
      <c r="L18" s="12">
        <v>8</v>
      </c>
      <c r="M18" s="21">
        <f>U18/K18</f>
        <v>1</v>
      </c>
      <c r="N18" s="50">
        <f>'1. Prüfung (Gastronomie)'!L18</f>
        <v>0</v>
      </c>
      <c r="O18" s="50"/>
      <c r="P18" s="11"/>
      <c r="S18" s="12" t="str">
        <f t="shared" si="0"/>
        <v>ENV1.2</v>
      </c>
      <c r="T18" s="23"/>
      <c r="U18" s="12">
        <f>IF(SUM(T19:T21)&gt;K18,K18,SUM(T19:T21))</f>
        <v>100</v>
      </c>
      <c r="V18" s="23"/>
    </row>
    <row r="19" spans="2:22" ht="156.75" customHeight="1" x14ac:dyDescent="0.25">
      <c r="B19" s="173"/>
      <c r="C19" s="2" t="s">
        <v>13</v>
      </c>
      <c r="D19" s="28" t="s">
        <v>299</v>
      </c>
      <c r="E19" s="193"/>
      <c r="F19" s="48">
        <f>Gastronomie!F19</f>
        <v>0</v>
      </c>
      <c r="G19" s="193"/>
      <c r="H19" s="48">
        <f>'1. Prüfung (Gastronomie)'!H19</f>
        <v>60</v>
      </c>
      <c r="I19" s="193"/>
      <c r="J19" s="13">
        <v>60</v>
      </c>
      <c r="K19" s="12">
        <v>60</v>
      </c>
      <c r="L19" s="174"/>
      <c r="M19" s="174"/>
      <c r="N19" s="50">
        <f>'1. Prüfung (Gastronomie)'!L19</f>
        <v>0</v>
      </c>
      <c r="O19" s="51"/>
      <c r="P19" s="11"/>
      <c r="S19" s="174" t="str">
        <f t="shared" si="0"/>
        <v/>
      </c>
      <c r="T19" s="12">
        <f t="shared" si="1"/>
        <v>60</v>
      </c>
      <c r="U19" s="174"/>
      <c r="V19" s="174"/>
    </row>
    <row r="20" spans="2:22" ht="79.2" x14ac:dyDescent="0.25">
      <c r="B20" s="173"/>
      <c r="C20" s="2" t="s">
        <v>14</v>
      </c>
      <c r="D20" s="22" t="s">
        <v>26</v>
      </c>
      <c r="E20" s="193"/>
      <c r="F20" s="48">
        <f>Gastronomie!F20</f>
        <v>0</v>
      </c>
      <c r="G20" s="193"/>
      <c r="H20" s="48">
        <f>'1. Prüfung (Gastronomie)'!H20</f>
        <v>10</v>
      </c>
      <c r="I20" s="193"/>
      <c r="J20" s="13">
        <v>10</v>
      </c>
      <c r="K20" s="12">
        <v>10</v>
      </c>
      <c r="L20" s="174"/>
      <c r="M20" s="174"/>
      <c r="N20" s="50">
        <f>'1. Prüfung (Gastronomie)'!L20</f>
        <v>0</v>
      </c>
      <c r="O20" s="51"/>
      <c r="P20" s="11"/>
      <c r="S20" s="174" t="str">
        <f t="shared" si="0"/>
        <v/>
      </c>
      <c r="T20" s="12">
        <f>IF(OR(J20="x",J20="X"),0,IF(J20&gt;K20,K20,J20))</f>
        <v>10</v>
      </c>
      <c r="U20" s="174"/>
      <c r="V20" s="174"/>
    </row>
    <row r="21" spans="2:22" ht="158.4" x14ac:dyDescent="0.25">
      <c r="B21" s="173"/>
      <c r="C21" s="2" t="s">
        <v>15</v>
      </c>
      <c r="D21" s="22" t="s">
        <v>27</v>
      </c>
      <c r="E21" s="193"/>
      <c r="F21" s="48">
        <f>Gastronomie!F21</f>
        <v>0</v>
      </c>
      <c r="G21" s="193"/>
      <c r="H21" s="48">
        <f>'1. Prüfung (Gastronomie)'!H21</f>
        <v>40</v>
      </c>
      <c r="I21" s="193"/>
      <c r="J21" s="13">
        <v>40</v>
      </c>
      <c r="K21" s="12">
        <v>40</v>
      </c>
      <c r="L21" s="174"/>
      <c r="M21" s="174"/>
      <c r="N21" s="50">
        <f>'1. Prüfung (Gastronomie)'!L21</f>
        <v>0</v>
      </c>
      <c r="O21" s="51"/>
      <c r="P21" s="11"/>
      <c r="S21" s="174" t="str">
        <f t="shared" si="0"/>
        <v/>
      </c>
      <c r="T21" s="12">
        <f t="shared" si="1"/>
        <v>40</v>
      </c>
      <c r="U21" s="174"/>
      <c r="V21" s="174"/>
    </row>
    <row r="22" spans="2:22" ht="26.1" customHeight="1" x14ac:dyDescent="0.25">
      <c r="B22" s="29" t="s">
        <v>28</v>
      </c>
      <c r="C22" s="175" t="s">
        <v>230</v>
      </c>
      <c r="D22" s="175"/>
      <c r="E22" s="47">
        <f>Gastronomie!E22</f>
        <v>0</v>
      </c>
      <c r="F22" s="23"/>
      <c r="G22" s="47">
        <f>'1. Prüfung (Gastronomie)'!G22</f>
        <v>100</v>
      </c>
      <c r="H22" s="23"/>
      <c r="I22" s="49">
        <f>U22</f>
        <v>100</v>
      </c>
      <c r="J22" s="23"/>
      <c r="K22" s="12">
        <v>100</v>
      </c>
      <c r="L22" s="12">
        <v>4</v>
      </c>
      <c r="M22" s="21">
        <f>U22/K22</f>
        <v>1</v>
      </c>
      <c r="N22" s="50">
        <f>'1. Prüfung (Gastronomie)'!L22</f>
        <v>0</v>
      </c>
      <c r="O22" s="50"/>
      <c r="P22" s="11"/>
      <c r="S22" s="12" t="str">
        <f t="shared" si="0"/>
        <v>ENV1.3</v>
      </c>
      <c r="T22" s="23"/>
      <c r="U22" s="12">
        <f>IF(SUM(T23:T24)&gt;K22,K22,SUM(T23:T24))</f>
        <v>100</v>
      </c>
      <c r="V22" s="23"/>
    </row>
    <row r="23" spans="2:22" ht="132" customHeight="1" x14ac:dyDescent="0.25">
      <c r="B23" s="179"/>
      <c r="C23" s="17" t="s">
        <v>233</v>
      </c>
      <c r="D23" s="18" t="s">
        <v>232</v>
      </c>
      <c r="E23" s="179"/>
      <c r="F23" s="48">
        <f>Gastronomie!F23</f>
        <v>0</v>
      </c>
      <c r="G23" s="179"/>
      <c r="H23" s="48">
        <f>'1. Prüfung (Gastronomie)'!H23</f>
        <v>100</v>
      </c>
      <c r="I23" s="179"/>
      <c r="J23" s="13">
        <v>100</v>
      </c>
      <c r="K23" s="12">
        <v>100</v>
      </c>
      <c r="L23" s="179"/>
      <c r="M23" s="179"/>
      <c r="N23" s="50">
        <f>'1. Prüfung (Gastronomie)'!L23</f>
        <v>0</v>
      </c>
      <c r="O23" s="52"/>
      <c r="P23" s="11"/>
      <c r="S23" s="179"/>
      <c r="T23" s="12">
        <f t="shared" si="1"/>
        <v>100</v>
      </c>
      <c r="U23" s="179"/>
      <c r="V23" s="179"/>
    </row>
    <row r="24" spans="2:22" ht="159" customHeight="1" x14ac:dyDescent="0.25">
      <c r="B24" s="180"/>
      <c r="C24" s="17" t="s">
        <v>231</v>
      </c>
      <c r="D24" s="18" t="s">
        <v>234</v>
      </c>
      <c r="E24" s="180"/>
      <c r="F24" s="48">
        <f>Gastronomie!F24</f>
        <v>0</v>
      </c>
      <c r="G24" s="180"/>
      <c r="H24" s="48">
        <f>'1. Prüfung (Gastronomie)'!H24</f>
        <v>10</v>
      </c>
      <c r="I24" s="180"/>
      <c r="J24" s="13">
        <v>10</v>
      </c>
      <c r="K24" s="12">
        <v>10</v>
      </c>
      <c r="L24" s="180"/>
      <c r="M24" s="180"/>
      <c r="N24" s="50">
        <f>'1. Prüfung (Gastronomie)'!L24</f>
        <v>0</v>
      </c>
      <c r="O24" s="53"/>
      <c r="P24" s="11"/>
      <c r="S24" s="180"/>
      <c r="T24" s="12">
        <f t="shared" si="1"/>
        <v>10</v>
      </c>
      <c r="U24" s="180"/>
      <c r="V24" s="180"/>
    </row>
    <row r="25" spans="2:22" ht="26.1" customHeight="1" x14ac:dyDescent="0.25">
      <c r="B25" s="29" t="s">
        <v>37</v>
      </c>
      <c r="C25" s="178" t="s">
        <v>38</v>
      </c>
      <c r="D25" s="178"/>
      <c r="E25" s="47">
        <f>Gastronomie!E25</f>
        <v>0</v>
      </c>
      <c r="F25" s="23"/>
      <c r="G25" s="47">
        <f>'1. Prüfung (Gastronomie)'!G25</f>
        <v>115</v>
      </c>
      <c r="H25" s="23"/>
      <c r="I25" s="49">
        <f>U25+V25</f>
        <v>115</v>
      </c>
      <c r="J25" s="23"/>
      <c r="K25" s="12">
        <v>115</v>
      </c>
      <c r="L25" s="12">
        <v>6</v>
      </c>
      <c r="M25" s="21">
        <f>(U25/100)+(V25/100)</f>
        <v>1.1499999999999999</v>
      </c>
      <c r="N25" s="50">
        <f>'1. Prüfung (Gastronomie)'!L25</f>
        <v>0</v>
      </c>
      <c r="O25" s="50"/>
      <c r="P25" s="11"/>
      <c r="S25" s="12" t="str">
        <f t="shared" si="0"/>
        <v>ENV1.8</v>
      </c>
      <c r="T25" s="23"/>
      <c r="U25" s="12">
        <f>IF(SUM(T26:T30)&gt;100,100,SUM(T26:T30))</f>
        <v>100</v>
      </c>
      <c r="V25" s="12">
        <f>SUM(T31:T33)</f>
        <v>15</v>
      </c>
    </row>
    <row r="26" spans="2:22" ht="66" x14ac:dyDescent="0.25">
      <c r="B26" s="173"/>
      <c r="C26" s="2" t="s">
        <v>13</v>
      </c>
      <c r="D26" s="28" t="s">
        <v>39</v>
      </c>
      <c r="E26" s="193"/>
      <c r="F26" s="48">
        <f>Gastronomie!F26</f>
        <v>0</v>
      </c>
      <c r="G26" s="193"/>
      <c r="H26" s="48">
        <f>'1. Prüfung (Gastronomie)'!H26</f>
        <v>15</v>
      </c>
      <c r="I26" s="193"/>
      <c r="J26" s="13">
        <v>15</v>
      </c>
      <c r="K26" s="12">
        <v>15</v>
      </c>
      <c r="L26" s="174"/>
      <c r="M26" s="174"/>
      <c r="N26" s="50">
        <f>'1. Prüfung (Gastronomie)'!L26</f>
        <v>0</v>
      </c>
      <c r="O26" s="51"/>
      <c r="P26" s="11"/>
      <c r="S26" s="174" t="str">
        <f t="shared" si="0"/>
        <v/>
      </c>
      <c r="T26" s="12">
        <f t="shared" si="1"/>
        <v>15</v>
      </c>
      <c r="U26" s="174"/>
      <c r="V26" s="174"/>
    </row>
    <row r="27" spans="2:22" ht="105.6" x14ac:dyDescent="0.25">
      <c r="B27" s="173"/>
      <c r="C27" s="2" t="s">
        <v>14</v>
      </c>
      <c r="D27" s="28" t="s">
        <v>40</v>
      </c>
      <c r="E27" s="193"/>
      <c r="F27" s="48">
        <f>Gastronomie!F27</f>
        <v>0</v>
      </c>
      <c r="G27" s="193"/>
      <c r="H27" s="48">
        <f>'1. Prüfung (Gastronomie)'!H27</f>
        <v>15</v>
      </c>
      <c r="I27" s="193"/>
      <c r="J27" s="13">
        <v>15</v>
      </c>
      <c r="K27" s="12">
        <v>15</v>
      </c>
      <c r="L27" s="174"/>
      <c r="M27" s="174"/>
      <c r="N27" s="50">
        <f>'1. Prüfung (Gastronomie)'!L27</f>
        <v>0</v>
      </c>
      <c r="O27" s="51"/>
      <c r="P27" s="11"/>
      <c r="S27" s="174" t="str">
        <f t="shared" si="0"/>
        <v/>
      </c>
      <c r="T27" s="12">
        <f t="shared" si="1"/>
        <v>15</v>
      </c>
      <c r="U27" s="174"/>
      <c r="V27" s="174"/>
    </row>
    <row r="28" spans="2:22" ht="237.6" x14ac:dyDescent="0.25">
      <c r="B28" s="173"/>
      <c r="C28" s="3" t="s">
        <v>120</v>
      </c>
      <c r="D28" s="28" t="s">
        <v>119</v>
      </c>
      <c r="E28" s="193"/>
      <c r="F28" s="48">
        <f>Gastronomie!F28</f>
        <v>0</v>
      </c>
      <c r="G28" s="193"/>
      <c r="H28" s="48">
        <f>'1. Prüfung (Gastronomie)'!H28</f>
        <v>50</v>
      </c>
      <c r="I28" s="193"/>
      <c r="J28" s="13">
        <v>50</v>
      </c>
      <c r="K28" s="12">
        <v>50</v>
      </c>
      <c r="L28" s="174"/>
      <c r="M28" s="174"/>
      <c r="N28" s="50">
        <f>'1. Prüfung (Gastronomie)'!L28</f>
        <v>0</v>
      </c>
      <c r="O28" s="51"/>
      <c r="P28" s="11"/>
      <c r="S28" s="174" t="str">
        <f t="shared" si="0"/>
        <v/>
      </c>
      <c r="T28" s="12">
        <f t="shared" si="1"/>
        <v>50</v>
      </c>
      <c r="U28" s="174"/>
      <c r="V28" s="174"/>
    </row>
    <row r="29" spans="2:22" ht="66" x14ac:dyDescent="0.25">
      <c r="B29" s="173"/>
      <c r="C29" s="2" t="s">
        <v>15</v>
      </c>
      <c r="D29" s="28" t="s">
        <v>42</v>
      </c>
      <c r="E29" s="193"/>
      <c r="F29" s="48">
        <f>Gastronomie!F29</f>
        <v>0</v>
      </c>
      <c r="G29" s="193"/>
      <c r="H29" s="48">
        <f>'1. Prüfung (Gastronomie)'!H29</f>
        <v>20</v>
      </c>
      <c r="I29" s="193"/>
      <c r="J29" s="13">
        <v>20</v>
      </c>
      <c r="K29" s="12">
        <v>20</v>
      </c>
      <c r="L29" s="174"/>
      <c r="M29" s="174"/>
      <c r="N29" s="50">
        <f>'1. Prüfung (Gastronomie)'!L29</f>
        <v>0</v>
      </c>
      <c r="O29" s="51"/>
      <c r="P29" s="11"/>
      <c r="S29" s="174" t="str">
        <f t="shared" si="0"/>
        <v/>
      </c>
      <c r="T29" s="12">
        <f t="shared" si="1"/>
        <v>20</v>
      </c>
      <c r="U29" s="174"/>
      <c r="V29" s="174"/>
    </row>
    <row r="30" spans="2:22" ht="144.75" customHeight="1" x14ac:dyDescent="0.25">
      <c r="B30" s="173"/>
      <c r="C30" s="2" t="s">
        <v>17</v>
      </c>
      <c r="D30" s="28" t="s">
        <v>43</v>
      </c>
      <c r="E30" s="193"/>
      <c r="F30" s="48">
        <f>Gastronomie!F30</f>
        <v>0</v>
      </c>
      <c r="G30" s="193"/>
      <c r="H30" s="48">
        <f>'1. Prüfung (Gastronomie)'!H30</f>
        <v>5</v>
      </c>
      <c r="I30" s="193"/>
      <c r="J30" s="13">
        <v>5</v>
      </c>
      <c r="K30" s="12">
        <v>5</v>
      </c>
      <c r="L30" s="174"/>
      <c r="M30" s="174"/>
      <c r="N30" s="50">
        <f>'1. Prüfung (Gastronomie)'!L30</f>
        <v>0</v>
      </c>
      <c r="O30" s="51"/>
      <c r="P30" s="11"/>
      <c r="S30" s="174" t="str">
        <f t="shared" si="0"/>
        <v/>
      </c>
      <c r="T30" s="12">
        <f>IF(OR(J30="x",J30="X"),0,IF(J30&gt;K30,K30,J30))</f>
        <v>5</v>
      </c>
      <c r="U30" s="174"/>
      <c r="V30" s="174"/>
    </row>
    <row r="31" spans="2:22" ht="52.8" x14ac:dyDescent="0.25">
      <c r="B31" s="173"/>
      <c r="C31" s="4" t="s">
        <v>35</v>
      </c>
      <c r="D31" s="28" t="s">
        <v>44</v>
      </c>
      <c r="E31" s="193"/>
      <c r="F31" s="48">
        <f>Gastronomie!F31</f>
        <v>0</v>
      </c>
      <c r="G31" s="193"/>
      <c r="H31" s="48">
        <f>'1. Prüfung (Gastronomie)'!H31</f>
        <v>5</v>
      </c>
      <c r="I31" s="193"/>
      <c r="J31" s="13">
        <v>5</v>
      </c>
      <c r="K31" s="12">
        <v>5</v>
      </c>
      <c r="L31" s="174"/>
      <c r="M31" s="174"/>
      <c r="N31" s="50">
        <f>'1. Prüfung (Gastronomie)'!L31</f>
        <v>0</v>
      </c>
      <c r="O31" s="51"/>
      <c r="P31" s="11"/>
      <c r="S31" s="174" t="str">
        <f t="shared" si="0"/>
        <v/>
      </c>
      <c r="T31" s="12">
        <f t="shared" si="1"/>
        <v>5</v>
      </c>
      <c r="U31" s="174"/>
      <c r="V31" s="174"/>
    </row>
    <row r="32" spans="2:22" ht="52.8" x14ac:dyDescent="0.25">
      <c r="B32" s="173"/>
      <c r="C32" s="2" t="s">
        <v>36</v>
      </c>
      <c r="D32" s="28" t="s">
        <v>46</v>
      </c>
      <c r="E32" s="193"/>
      <c r="F32" s="48">
        <f>Gastronomie!F32</f>
        <v>0</v>
      </c>
      <c r="G32" s="193"/>
      <c r="H32" s="48">
        <f>'1. Prüfung (Gastronomie)'!H32</f>
        <v>5</v>
      </c>
      <c r="I32" s="193"/>
      <c r="J32" s="13">
        <v>5</v>
      </c>
      <c r="K32" s="12">
        <v>5</v>
      </c>
      <c r="L32" s="174"/>
      <c r="M32" s="174"/>
      <c r="N32" s="50">
        <f>'1. Prüfung (Gastronomie)'!L32</f>
        <v>0</v>
      </c>
      <c r="O32" s="51"/>
      <c r="P32" s="11"/>
      <c r="S32" s="174" t="str">
        <f t="shared" si="0"/>
        <v/>
      </c>
      <c r="T32" s="12">
        <f t="shared" si="1"/>
        <v>5</v>
      </c>
      <c r="U32" s="174"/>
      <c r="V32" s="174"/>
    </row>
    <row r="33" spans="2:22" ht="39.6" x14ac:dyDescent="0.25">
      <c r="B33" s="173"/>
      <c r="C33" s="2" t="s">
        <v>45</v>
      </c>
      <c r="D33" s="28" t="s">
        <v>47</v>
      </c>
      <c r="E33" s="193"/>
      <c r="F33" s="48">
        <f>Gastronomie!F33</f>
        <v>0</v>
      </c>
      <c r="G33" s="193"/>
      <c r="H33" s="48">
        <f>'1. Prüfung (Gastronomie)'!H33</f>
        <v>5</v>
      </c>
      <c r="I33" s="193"/>
      <c r="J33" s="13">
        <v>5</v>
      </c>
      <c r="K33" s="12">
        <v>5</v>
      </c>
      <c r="L33" s="174"/>
      <c r="M33" s="174"/>
      <c r="N33" s="50">
        <f>'1. Prüfung (Gastronomie)'!L33</f>
        <v>0</v>
      </c>
      <c r="O33" s="51"/>
      <c r="P33" s="11"/>
      <c r="S33" s="174" t="str">
        <f t="shared" si="0"/>
        <v/>
      </c>
      <c r="T33" s="12">
        <f t="shared" si="1"/>
        <v>5</v>
      </c>
      <c r="U33" s="174"/>
      <c r="V33" s="174"/>
    </row>
    <row r="34" spans="2:22" ht="26.1" customHeight="1" x14ac:dyDescent="0.25">
      <c r="B34" s="29" t="s">
        <v>48</v>
      </c>
      <c r="C34" s="178" t="s">
        <v>49</v>
      </c>
      <c r="D34" s="178"/>
      <c r="E34" s="47">
        <f>Gastronomie!E34</f>
        <v>0</v>
      </c>
      <c r="F34" s="23"/>
      <c r="G34" s="47">
        <f>'1. Prüfung (Gastronomie)'!G34</f>
        <v>110</v>
      </c>
      <c r="H34" s="23"/>
      <c r="I34" s="49">
        <f>U34+V34</f>
        <v>110</v>
      </c>
      <c r="J34" s="23"/>
      <c r="K34" s="12">
        <f>IF(OR(J36="x",J36="X"),100,110)</f>
        <v>110</v>
      </c>
      <c r="L34" s="12">
        <v>15</v>
      </c>
      <c r="M34" s="21">
        <f>(U34/(K34-10))+(V34/100)</f>
        <v>1.1000000000000001</v>
      </c>
      <c r="N34" s="50">
        <f>'1. Prüfung (Gastronomie)'!L34</f>
        <v>0</v>
      </c>
      <c r="O34" s="50"/>
      <c r="P34" s="11"/>
      <c r="S34" s="12" t="str">
        <f t="shared" si="0"/>
        <v>ECO1.1</v>
      </c>
      <c r="T34" s="23"/>
      <c r="U34" s="12">
        <f>SUM(T35:T37)</f>
        <v>100</v>
      </c>
      <c r="V34" s="12">
        <f>T38</f>
        <v>10</v>
      </c>
    </row>
    <row r="35" spans="2:22" ht="300" customHeight="1" x14ac:dyDescent="0.25">
      <c r="B35" s="173"/>
      <c r="C35" s="2" t="s">
        <v>13</v>
      </c>
      <c r="D35" s="28" t="s">
        <v>235</v>
      </c>
      <c r="E35" s="193"/>
      <c r="F35" s="48">
        <f>Gastronomie!F35</f>
        <v>0</v>
      </c>
      <c r="G35" s="193"/>
      <c r="H35" s="48">
        <f>'1. Prüfung (Gastronomie)'!H35</f>
        <v>77</v>
      </c>
      <c r="I35" s="193"/>
      <c r="J35" s="13">
        <v>77</v>
      </c>
      <c r="K35" s="12">
        <v>77</v>
      </c>
      <c r="L35" s="174"/>
      <c r="M35" s="174"/>
      <c r="N35" s="50">
        <f>'1. Prüfung (Gastronomie)'!L35</f>
        <v>0</v>
      </c>
      <c r="O35" s="51"/>
      <c r="P35" s="11"/>
      <c r="S35" s="174" t="str">
        <f t="shared" si="0"/>
        <v/>
      </c>
      <c r="T35" s="12">
        <f t="shared" si="1"/>
        <v>77</v>
      </c>
      <c r="U35" s="174"/>
      <c r="V35" s="174"/>
    </row>
    <row r="36" spans="2:22" ht="79.2" x14ac:dyDescent="0.25">
      <c r="B36" s="173"/>
      <c r="C36" s="2" t="s">
        <v>14</v>
      </c>
      <c r="D36" s="28" t="s">
        <v>237</v>
      </c>
      <c r="E36" s="193"/>
      <c r="F36" s="48">
        <f>Gastronomie!F36</f>
        <v>0</v>
      </c>
      <c r="G36" s="193"/>
      <c r="H36" s="48">
        <f>'1. Prüfung (Gastronomie)'!H36</f>
        <v>10</v>
      </c>
      <c r="I36" s="193"/>
      <c r="J36" s="13">
        <v>10</v>
      </c>
      <c r="K36" s="12">
        <v>10</v>
      </c>
      <c r="L36" s="174"/>
      <c r="M36" s="174"/>
      <c r="N36" s="50">
        <f>'1. Prüfung (Gastronomie)'!L36</f>
        <v>0</v>
      </c>
      <c r="O36" s="51"/>
      <c r="P36" s="11"/>
      <c r="S36" s="174"/>
      <c r="T36" s="12">
        <f>IF(OR(J36="x",J36="X"),0,IF(J36&gt;K36,K36,J36))</f>
        <v>10</v>
      </c>
      <c r="U36" s="174"/>
      <c r="V36" s="174"/>
    </row>
    <row r="37" spans="2:22" ht="237.6" x14ac:dyDescent="0.25">
      <c r="B37" s="173"/>
      <c r="C37" s="2" t="s">
        <v>15</v>
      </c>
      <c r="D37" s="28" t="s">
        <v>236</v>
      </c>
      <c r="E37" s="193"/>
      <c r="F37" s="48">
        <f>Gastronomie!F37</f>
        <v>0</v>
      </c>
      <c r="G37" s="193"/>
      <c r="H37" s="48">
        <f>'1. Prüfung (Gastronomie)'!H37</f>
        <v>13</v>
      </c>
      <c r="I37" s="193"/>
      <c r="J37" s="13">
        <v>13</v>
      </c>
      <c r="K37" s="12">
        <v>13</v>
      </c>
      <c r="L37" s="174"/>
      <c r="M37" s="174"/>
      <c r="N37" s="50">
        <f>'1. Prüfung (Gastronomie)'!L37</f>
        <v>0</v>
      </c>
      <c r="O37" s="51"/>
      <c r="P37" s="11"/>
      <c r="S37" s="174" t="str">
        <f t="shared" si="0"/>
        <v/>
      </c>
      <c r="T37" s="12">
        <f t="shared" si="1"/>
        <v>13</v>
      </c>
      <c r="U37" s="174"/>
      <c r="V37" s="174"/>
    </row>
    <row r="38" spans="2:22" ht="118.8" x14ac:dyDescent="0.25">
      <c r="B38" s="173"/>
      <c r="C38" s="2" t="s">
        <v>35</v>
      </c>
      <c r="D38" s="28" t="s">
        <v>52</v>
      </c>
      <c r="E38" s="193"/>
      <c r="F38" s="48">
        <f>Gastronomie!F38</f>
        <v>0</v>
      </c>
      <c r="G38" s="193"/>
      <c r="H38" s="48">
        <f>'1. Prüfung (Gastronomie)'!H38</f>
        <v>10</v>
      </c>
      <c r="I38" s="193"/>
      <c r="J38" s="13">
        <v>10</v>
      </c>
      <c r="K38" s="12">
        <v>10</v>
      </c>
      <c r="L38" s="174"/>
      <c r="M38" s="174"/>
      <c r="N38" s="50">
        <f>'1. Prüfung (Gastronomie)'!L38</f>
        <v>0</v>
      </c>
      <c r="O38" s="51"/>
      <c r="P38" s="11"/>
      <c r="S38" s="174" t="str">
        <f t="shared" si="0"/>
        <v/>
      </c>
      <c r="T38" s="12">
        <f t="shared" si="1"/>
        <v>10</v>
      </c>
      <c r="U38" s="174"/>
      <c r="V38" s="174"/>
    </row>
    <row r="39" spans="2:22" ht="26.1" customHeight="1" x14ac:dyDescent="0.25">
      <c r="B39" s="29" t="s">
        <v>62</v>
      </c>
      <c r="C39" s="181" t="s">
        <v>63</v>
      </c>
      <c r="D39" s="181"/>
      <c r="E39" s="47">
        <f>Gastronomie!E39</f>
        <v>0</v>
      </c>
      <c r="F39" s="23"/>
      <c r="G39" s="47">
        <f>'1. Prüfung (Gastronomie)'!G39</f>
        <v>100</v>
      </c>
      <c r="H39" s="23"/>
      <c r="I39" s="49">
        <f>U39</f>
        <v>100</v>
      </c>
      <c r="J39" s="23"/>
      <c r="K39" s="12">
        <v>100</v>
      </c>
      <c r="L39" s="12">
        <v>2</v>
      </c>
      <c r="M39" s="21">
        <f>U39/K39</f>
        <v>1</v>
      </c>
      <c r="N39" s="50">
        <f>'1. Prüfung (Gastronomie)'!L39</f>
        <v>0</v>
      </c>
      <c r="O39" s="50"/>
      <c r="P39" s="11"/>
      <c r="S39" s="12" t="str">
        <f t="shared" si="0"/>
        <v>SOC1.1</v>
      </c>
      <c r="T39" s="23"/>
      <c r="U39" s="12">
        <f>IF(T40&gt;0,T40,SUM(IF(T41+T42+T43&gt;25,25,T41+T42+T43),IF(T44+T45&gt;15,15,T44+T45),IF(T46+T47&gt;15,15,T46+T47),IF(T48+T49&gt;15,15,T48+T49),IF(T50+T51&gt;15,15,T50+T51)))</f>
        <v>100</v>
      </c>
      <c r="V39" s="23"/>
    </row>
    <row r="40" spans="2:22" ht="132" x14ac:dyDescent="0.25">
      <c r="B40" s="173"/>
      <c r="C40" s="2" t="s">
        <v>13</v>
      </c>
      <c r="D40" s="28" t="s">
        <v>64</v>
      </c>
      <c r="E40" s="193"/>
      <c r="F40" s="48">
        <f>Gastronomie!F40</f>
        <v>0</v>
      </c>
      <c r="G40" s="193"/>
      <c r="H40" s="48">
        <f>'1. Prüfung (Gastronomie)'!H40</f>
        <v>100</v>
      </c>
      <c r="I40" s="193"/>
      <c r="J40" s="13">
        <v>100</v>
      </c>
      <c r="K40" s="12">
        <v>100</v>
      </c>
      <c r="L40" s="174"/>
      <c r="M40" s="174"/>
      <c r="N40" s="50">
        <f>'1. Prüfung (Gastronomie)'!L40</f>
        <v>0</v>
      </c>
      <c r="O40" s="51"/>
      <c r="P40" s="11"/>
      <c r="S40" s="174" t="str">
        <f t="shared" si="0"/>
        <v/>
      </c>
      <c r="T40" s="12">
        <f t="shared" si="1"/>
        <v>100</v>
      </c>
      <c r="U40" s="174"/>
      <c r="V40" s="174"/>
    </row>
    <row r="41" spans="2:22" ht="118.8" x14ac:dyDescent="0.25">
      <c r="B41" s="173"/>
      <c r="C41" s="2" t="s">
        <v>31</v>
      </c>
      <c r="D41" s="28" t="s">
        <v>65</v>
      </c>
      <c r="E41" s="193"/>
      <c r="F41" s="48">
        <f>Gastronomie!F41</f>
        <v>0</v>
      </c>
      <c r="G41" s="193"/>
      <c r="H41" s="48">
        <f>'1. Prüfung (Gastronomie)'!H41</f>
        <v>15</v>
      </c>
      <c r="I41" s="193"/>
      <c r="J41" s="13">
        <v>15</v>
      </c>
      <c r="K41" s="12">
        <v>15</v>
      </c>
      <c r="L41" s="174"/>
      <c r="M41" s="174"/>
      <c r="N41" s="50">
        <f>'1. Prüfung (Gastronomie)'!L41</f>
        <v>0</v>
      </c>
      <c r="O41" s="51"/>
      <c r="P41" s="11"/>
      <c r="S41" s="174" t="str">
        <f t="shared" si="0"/>
        <v/>
      </c>
      <c r="T41" s="12">
        <f t="shared" si="1"/>
        <v>15</v>
      </c>
      <c r="U41" s="174"/>
      <c r="V41" s="174"/>
    </row>
    <row r="42" spans="2:22" ht="132" x14ac:dyDescent="0.25">
      <c r="B42" s="173"/>
      <c r="C42" s="2" t="s">
        <v>32</v>
      </c>
      <c r="D42" s="28" t="s">
        <v>66</v>
      </c>
      <c r="E42" s="193"/>
      <c r="F42" s="48">
        <f>Gastronomie!F42</f>
        <v>0</v>
      </c>
      <c r="G42" s="193"/>
      <c r="H42" s="48">
        <f>'1. Prüfung (Gastronomie)'!H42</f>
        <v>15</v>
      </c>
      <c r="I42" s="193"/>
      <c r="J42" s="13">
        <v>15</v>
      </c>
      <c r="K42" s="12">
        <v>15</v>
      </c>
      <c r="L42" s="174"/>
      <c r="M42" s="174"/>
      <c r="N42" s="50">
        <f>'1. Prüfung (Gastronomie)'!L42</f>
        <v>0</v>
      </c>
      <c r="O42" s="51"/>
      <c r="P42" s="11"/>
      <c r="S42" s="174" t="str">
        <f t="shared" si="0"/>
        <v/>
      </c>
      <c r="T42" s="12">
        <f t="shared" si="1"/>
        <v>15</v>
      </c>
      <c r="U42" s="174"/>
      <c r="V42" s="174"/>
    </row>
    <row r="43" spans="2:22" ht="79.2" x14ac:dyDescent="0.25">
      <c r="B43" s="173"/>
      <c r="C43" s="2" t="s">
        <v>67</v>
      </c>
      <c r="D43" s="28" t="s">
        <v>68</v>
      </c>
      <c r="E43" s="193"/>
      <c r="F43" s="48">
        <f>Gastronomie!F43</f>
        <v>0</v>
      </c>
      <c r="G43" s="193"/>
      <c r="H43" s="48">
        <f>'1. Prüfung (Gastronomie)'!H43</f>
        <v>25</v>
      </c>
      <c r="I43" s="193"/>
      <c r="J43" s="13">
        <v>25</v>
      </c>
      <c r="K43" s="12">
        <v>25</v>
      </c>
      <c r="L43" s="174"/>
      <c r="M43" s="174"/>
      <c r="N43" s="50">
        <f>'1. Prüfung (Gastronomie)'!L43</f>
        <v>0</v>
      </c>
      <c r="O43" s="51"/>
      <c r="P43" s="11"/>
      <c r="S43" s="174" t="str">
        <f t="shared" si="0"/>
        <v/>
      </c>
      <c r="T43" s="12">
        <f t="shared" si="1"/>
        <v>25</v>
      </c>
      <c r="U43" s="174"/>
      <c r="V43" s="174"/>
    </row>
    <row r="44" spans="2:22" ht="118.8" x14ac:dyDescent="0.25">
      <c r="B44" s="173"/>
      <c r="C44" s="2" t="s">
        <v>33</v>
      </c>
      <c r="D44" s="28" t="s">
        <v>69</v>
      </c>
      <c r="E44" s="193"/>
      <c r="F44" s="48">
        <f>Gastronomie!F44</f>
        <v>0</v>
      </c>
      <c r="G44" s="193"/>
      <c r="H44" s="48">
        <f>'1. Prüfung (Gastronomie)'!H44</f>
        <v>15</v>
      </c>
      <c r="I44" s="193"/>
      <c r="J44" s="13">
        <v>15</v>
      </c>
      <c r="K44" s="12">
        <v>15</v>
      </c>
      <c r="L44" s="174"/>
      <c r="M44" s="174"/>
      <c r="N44" s="50">
        <f>'1. Prüfung (Gastronomie)'!L44</f>
        <v>0</v>
      </c>
      <c r="O44" s="51"/>
      <c r="P44" s="11"/>
      <c r="S44" s="174" t="str">
        <f t="shared" si="0"/>
        <v/>
      </c>
      <c r="T44" s="12">
        <f t="shared" si="1"/>
        <v>15</v>
      </c>
      <c r="U44" s="174"/>
      <c r="V44" s="174"/>
    </row>
    <row r="45" spans="2:22" ht="105.6" x14ac:dyDescent="0.25">
      <c r="B45" s="173"/>
      <c r="C45" s="2" t="s">
        <v>34</v>
      </c>
      <c r="D45" s="28" t="s">
        <v>70</v>
      </c>
      <c r="E45" s="193"/>
      <c r="F45" s="48">
        <f>Gastronomie!F45</f>
        <v>0</v>
      </c>
      <c r="G45" s="193"/>
      <c r="H45" s="48">
        <f>'1. Prüfung (Gastronomie)'!H45</f>
        <v>15</v>
      </c>
      <c r="I45" s="193"/>
      <c r="J45" s="13">
        <v>15</v>
      </c>
      <c r="K45" s="12">
        <v>15</v>
      </c>
      <c r="L45" s="174"/>
      <c r="M45" s="174"/>
      <c r="N45" s="50">
        <f>'1. Prüfung (Gastronomie)'!L45</f>
        <v>0</v>
      </c>
      <c r="O45" s="51"/>
      <c r="P45" s="11"/>
      <c r="S45" s="174" t="str">
        <f t="shared" si="0"/>
        <v/>
      </c>
      <c r="T45" s="12">
        <f t="shared" si="1"/>
        <v>15</v>
      </c>
      <c r="U45" s="174"/>
      <c r="V45" s="174"/>
    </row>
    <row r="46" spans="2:22" ht="105.6" x14ac:dyDescent="0.25">
      <c r="B46" s="173"/>
      <c r="C46" s="2" t="s">
        <v>72</v>
      </c>
      <c r="D46" s="28" t="s">
        <v>71</v>
      </c>
      <c r="E46" s="193"/>
      <c r="F46" s="48">
        <f>Gastronomie!F46</f>
        <v>0</v>
      </c>
      <c r="G46" s="193"/>
      <c r="H46" s="48">
        <f>'1. Prüfung (Gastronomie)'!H46</f>
        <v>15</v>
      </c>
      <c r="I46" s="193"/>
      <c r="J46" s="13">
        <v>15</v>
      </c>
      <c r="K46" s="12">
        <v>15</v>
      </c>
      <c r="L46" s="174"/>
      <c r="M46" s="174"/>
      <c r="N46" s="50">
        <f>'1. Prüfung (Gastronomie)'!L46</f>
        <v>0</v>
      </c>
      <c r="O46" s="51"/>
      <c r="P46" s="11"/>
      <c r="S46" s="174" t="str">
        <f t="shared" si="0"/>
        <v/>
      </c>
      <c r="T46" s="12">
        <f t="shared" si="1"/>
        <v>15</v>
      </c>
      <c r="U46" s="174"/>
      <c r="V46" s="174"/>
    </row>
    <row r="47" spans="2:22" ht="132" x14ac:dyDescent="0.25">
      <c r="B47" s="173"/>
      <c r="C47" s="2" t="s">
        <v>74</v>
      </c>
      <c r="D47" s="28" t="s">
        <v>73</v>
      </c>
      <c r="E47" s="193"/>
      <c r="F47" s="48">
        <f>Gastronomie!F47</f>
        <v>0</v>
      </c>
      <c r="G47" s="193"/>
      <c r="H47" s="48">
        <f>'1. Prüfung (Gastronomie)'!H47</f>
        <v>15</v>
      </c>
      <c r="I47" s="193"/>
      <c r="J47" s="13">
        <v>15</v>
      </c>
      <c r="K47" s="12">
        <v>15</v>
      </c>
      <c r="L47" s="174"/>
      <c r="M47" s="174"/>
      <c r="N47" s="50">
        <f>'1. Prüfung (Gastronomie)'!L47</f>
        <v>0</v>
      </c>
      <c r="O47" s="51"/>
      <c r="P47" s="11"/>
      <c r="S47" s="174" t="str">
        <f t="shared" si="0"/>
        <v/>
      </c>
      <c r="T47" s="12">
        <f t="shared" si="1"/>
        <v>15</v>
      </c>
      <c r="U47" s="174"/>
      <c r="V47" s="174"/>
    </row>
    <row r="48" spans="2:22" ht="118.8" x14ac:dyDescent="0.25">
      <c r="B48" s="173"/>
      <c r="C48" s="2" t="s">
        <v>76</v>
      </c>
      <c r="D48" s="28" t="s">
        <v>75</v>
      </c>
      <c r="E48" s="193"/>
      <c r="F48" s="48">
        <f>Gastronomie!F48</f>
        <v>0</v>
      </c>
      <c r="G48" s="193"/>
      <c r="H48" s="48">
        <f>'1. Prüfung (Gastronomie)'!H48</f>
        <v>15</v>
      </c>
      <c r="I48" s="193"/>
      <c r="J48" s="13">
        <v>15</v>
      </c>
      <c r="K48" s="12">
        <v>15</v>
      </c>
      <c r="L48" s="174"/>
      <c r="M48" s="174"/>
      <c r="N48" s="50">
        <f>'1. Prüfung (Gastronomie)'!L48</f>
        <v>0</v>
      </c>
      <c r="O48" s="51"/>
      <c r="P48" s="11"/>
      <c r="S48" s="174" t="str">
        <f t="shared" si="0"/>
        <v/>
      </c>
      <c r="T48" s="12">
        <f t="shared" si="1"/>
        <v>15</v>
      </c>
      <c r="U48" s="174"/>
      <c r="V48" s="174"/>
    </row>
    <row r="49" spans="2:22" ht="105.6" x14ac:dyDescent="0.25">
      <c r="B49" s="173"/>
      <c r="C49" s="2" t="s">
        <v>77</v>
      </c>
      <c r="D49" s="28" t="s">
        <v>78</v>
      </c>
      <c r="E49" s="193"/>
      <c r="F49" s="48">
        <f>Gastronomie!F49</f>
        <v>0</v>
      </c>
      <c r="G49" s="193"/>
      <c r="H49" s="48">
        <f>'1. Prüfung (Gastronomie)'!H49</f>
        <v>15</v>
      </c>
      <c r="I49" s="193"/>
      <c r="J49" s="13">
        <v>15</v>
      </c>
      <c r="K49" s="12">
        <v>15</v>
      </c>
      <c r="L49" s="174"/>
      <c r="M49" s="174"/>
      <c r="N49" s="50">
        <f>'1. Prüfung (Gastronomie)'!L49</f>
        <v>0</v>
      </c>
      <c r="O49" s="51"/>
      <c r="P49" s="11"/>
      <c r="S49" s="174" t="str">
        <f t="shared" si="0"/>
        <v/>
      </c>
      <c r="T49" s="12">
        <f t="shared" si="1"/>
        <v>15</v>
      </c>
      <c r="U49" s="174"/>
      <c r="V49" s="174"/>
    </row>
    <row r="50" spans="2:22" ht="145.19999999999999" x14ac:dyDescent="0.25">
      <c r="B50" s="173"/>
      <c r="C50" s="2" t="s">
        <v>80</v>
      </c>
      <c r="D50" s="28" t="s">
        <v>79</v>
      </c>
      <c r="E50" s="193"/>
      <c r="F50" s="48">
        <f>Gastronomie!F50</f>
        <v>0</v>
      </c>
      <c r="G50" s="193"/>
      <c r="H50" s="48">
        <f>'1. Prüfung (Gastronomie)'!H50</f>
        <v>15</v>
      </c>
      <c r="I50" s="193"/>
      <c r="J50" s="13">
        <v>15</v>
      </c>
      <c r="K50" s="12">
        <v>15</v>
      </c>
      <c r="L50" s="174"/>
      <c r="M50" s="174"/>
      <c r="N50" s="50">
        <f>'1. Prüfung (Gastronomie)'!L50</f>
        <v>0</v>
      </c>
      <c r="O50" s="51"/>
      <c r="P50" s="11"/>
      <c r="S50" s="174" t="str">
        <f t="shared" si="0"/>
        <v/>
      </c>
      <c r="T50" s="12">
        <f t="shared" si="1"/>
        <v>15</v>
      </c>
      <c r="U50" s="174"/>
      <c r="V50" s="174"/>
    </row>
    <row r="51" spans="2:22" ht="118.8" x14ac:dyDescent="0.25">
      <c r="B51" s="173"/>
      <c r="C51" s="2" t="s">
        <v>80</v>
      </c>
      <c r="D51" s="28" t="s">
        <v>81</v>
      </c>
      <c r="E51" s="193"/>
      <c r="F51" s="48">
        <f>Gastronomie!F51</f>
        <v>0</v>
      </c>
      <c r="G51" s="193"/>
      <c r="H51" s="48">
        <f>'1. Prüfung (Gastronomie)'!H51</f>
        <v>15</v>
      </c>
      <c r="I51" s="193"/>
      <c r="J51" s="13">
        <v>15</v>
      </c>
      <c r="K51" s="12">
        <v>15</v>
      </c>
      <c r="L51" s="174"/>
      <c r="M51" s="174"/>
      <c r="N51" s="50">
        <f>'1. Prüfung (Gastronomie)'!L51</f>
        <v>0</v>
      </c>
      <c r="O51" s="51"/>
      <c r="P51" s="11"/>
      <c r="S51" s="174" t="str">
        <f t="shared" si="0"/>
        <v/>
      </c>
      <c r="T51" s="12">
        <f t="shared" si="1"/>
        <v>15</v>
      </c>
      <c r="U51" s="174"/>
      <c r="V51" s="174"/>
    </row>
    <row r="52" spans="2:22" ht="26.1" customHeight="1" x14ac:dyDescent="0.25">
      <c r="B52" s="29" t="s">
        <v>82</v>
      </c>
      <c r="C52" s="181" t="s">
        <v>83</v>
      </c>
      <c r="D52" s="181"/>
      <c r="E52" s="47">
        <f>Gastronomie!E52</f>
        <v>0</v>
      </c>
      <c r="F52" s="23"/>
      <c r="G52" s="47">
        <f>'1. Prüfung (Gastronomie)'!G52</f>
        <v>104</v>
      </c>
      <c r="H52" s="23"/>
      <c r="I52" s="49">
        <f>U52+V52</f>
        <v>104</v>
      </c>
      <c r="J52" s="23"/>
      <c r="K52" s="12">
        <v>104</v>
      </c>
      <c r="L52" s="12">
        <v>9</v>
      </c>
      <c r="M52" s="21">
        <f>(U52/100)+(V52/100)</f>
        <v>1.04</v>
      </c>
      <c r="N52" s="50">
        <f>'1. Prüfung (Gastronomie)'!L52</f>
        <v>0</v>
      </c>
      <c r="O52" s="50"/>
      <c r="P52" s="11"/>
      <c r="S52" s="12" t="str">
        <f t="shared" si="0"/>
        <v>SOC1.2</v>
      </c>
      <c r="T52" s="23"/>
      <c r="U52" s="12">
        <f>IF(SUM(IF(SUM(T53:T55)&gt;60,60,SUM(T53:T55)),SUM(T56:T59))&gt;100,100,SUM(IF(SUM(T53:T55)&gt;60,60,SUM(T53:T55)),SUM(T56:T59)))</f>
        <v>100</v>
      </c>
      <c r="V52" s="12">
        <f>SUM(T60:T61)</f>
        <v>4</v>
      </c>
    </row>
    <row r="53" spans="2:22" ht="158.4" x14ac:dyDescent="0.25">
      <c r="B53" s="173"/>
      <c r="C53" s="2" t="s">
        <v>13</v>
      </c>
      <c r="D53" s="28" t="s">
        <v>84</v>
      </c>
      <c r="E53" s="193"/>
      <c r="F53" s="48">
        <f>Gastronomie!F53</f>
        <v>0</v>
      </c>
      <c r="G53" s="193"/>
      <c r="H53" s="48">
        <f>'1. Prüfung (Gastronomie)'!H53</f>
        <v>60</v>
      </c>
      <c r="I53" s="193"/>
      <c r="J53" s="13">
        <v>60</v>
      </c>
      <c r="K53" s="12">
        <v>60</v>
      </c>
      <c r="L53" s="174"/>
      <c r="M53" s="174"/>
      <c r="N53" s="50">
        <f>'1. Prüfung (Gastronomie)'!L53</f>
        <v>0</v>
      </c>
      <c r="O53" s="51"/>
      <c r="P53" s="11"/>
      <c r="S53" s="174" t="str">
        <f t="shared" si="0"/>
        <v/>
      </c>
      <c r="T53" s="12">
        <f t="shared" si="1"/>
        <v>60</v>
      </c>
      <c r="U53" s="174"/>
      <c r="V53" s="174"/>
    </row>
    <row r="54" spans="2:22" ht="105.6" x14ac:dyDescent="0.25">
      <c r="B54" s="173"/>
      <c r="C54" s="2" t="s">
        <v>29</v>
      </c>
      <c r="D54" s="28" t="s">
        <v>357</v>
      </c>
      <c r="E54" s="193"/>
      <c r="F54" s="48">
        <f>Gastronomie!F54</f>
        <v>0</v>
      </c>
      <c r="G54" s="193"/>
      <c r="H54" s="48">
        <f>'1. Prüfung (Gastronomie)'!H54</f>
        <v>30</v>
      </c>
      <c r="I54" s="193"/>
      <c r="J54" s="13">
        <v>30</v>
      </c>
      <c r="K54" s="12">
        <v>30</v>
      </c>
      <c r="L54" s="174"/>
      <c r="M54" s="174"/>
      <c r="N54" s="50">
        <f>'1. Prüfung (Gastronomie)'!L54</f>
        <v>0</v>
      </c>
      <c r="O54" s="51"/>
      <c r="P54" s="11"/>
      <c r="S54" s="174" t="str">
        <f t="shared" si="0"/>
        <v/>
      </c>
      <c r="T54" s="12">
        <f t="shared" si="1"/>
        <v>30</v>
      </c>
      <c r="U54" s="174"/>
      <c r="V54" s="174"/>
    </row>
    <row r="55" spans="2:22" ht="66" x14ac:dyDescent="0.25">
      <c r="B55" s="173"/>
      <c r="C55" s="2" t="s">
        <v>30</v>
      </c>
      <c r="D55" s="28" t="s">
        <v>85</v>
      </c>
      <c r="E55" s="193"/>
      <c r="F55" s="48">
        <f>Gastronomie!F55</f>
        <v>0</v>
      </c>
      <c r="G55" s="193"/>
      <c r="H55" s="48">
        <f>'1. Prüfung (Gastronomie)'!H55</f>
        <v>25</v>
      </c>
      <c r="I55" s="193"/>
      <c r="J55" s="13">
        <v>25</v>
      </c>
      <c r="K55" s="12">
        <v>25</v>
      </c>
      <c r="L55" s="174"/>
      <c r="M55" s="174"/>
      <c r="N55" s="50">
        <f>'1. Prüfung (Gastronomie)'!L55</f>
        <v>0</v>
      </c>
      <c r="O55" s="51"/>
      <c r="P55" s="11"/>
      <c r="S55" s="174" t="str">
        <f t="shared" si="0"/>
        <v/>
      </c>
      <c r="T55" s="12">
        <f t="shared" si="1"/>
        <v>25</v>
      </c>
      <c r="U55" s="174"/>
      <c r="V55" s="174"/>
    </row>
    <row r="56" spans="2:22" ht="184.8" x14ac:dyDescent="0.25">
      <c r="B56" s="173"/>
      <c r="C56" s="3" t="s">
        <v>239</v>
      </c>
      <c r="D56" s="28" t="s">
        <v>238</v>
      </c>
      <c r="E56" s="193"/>
      <c r="F56" s="48">
        <f>Gastronomie!F56</f>
        <v>0</v>
      </c>
      <c r="G56" s="193"/>
      <c r="H56" s="48">
        <f>'1. Prüfung (Gastronomie)'!H56</f>
        <v>40</v>
      </c>
      <c r="I56" s="193"/>
      <c r="J56" s="13">
        <v>40</v>
      </c>
      <c r="K56" s="12">
        <v>40</v>
      </c>
      <c r="L56" s="174"/>
      <c r="M56" s="174"/>
      <c r="N56" s="50">
        <f>'1. Prüfung (Gastronomie)'!L56</f>
        <v>0</v>
      </c>
      <c r="O56" s="51"/>
      <c r="P56" s="11"/>
      <c r="S56" s="174" t="str">
        <f t="shared" si="0"/>
        <v/>
      </c>
      <c r="T56" s="12">
        <f t="shared" si="1"/>
        <v>40</v>
      </c>
      <c r="U56" s="174"/>
      <c r="V56" s="174"/>
    </row>
    <row r="57" spans="2:22" ht="118.8" x14ac:dyDescent="0.25">
      <c r="B57" s="173"/>
      <c r="C57" s="6" t="s">
        <v>17</v>
      </c>
      <c r="D57" s="28" t="s">
        <v>86</v>
      </c>
      <c r="E57" s="193"/>
      <c r="F57" s="48">
        <f>Gastronomie!F57</f>
        <v>0</v>
      </c>
      <c r="G57" s="193"/>
      <c r="H57" s="48">
        <f>'1. Prüfung (Gastronomie)'!H57</f>
        <v>2</v>
      </c>
      <c r="I57" s="193"/>
      <c r="J57" s="13">
        <v>2</v>
      </c>
      <c r="K57" s="12">
        <v>2</v>
      </c>
      <c r="L57" s="174"/>
      <c r="M57" s="174"/>
      <c r="N57" s="50">
        <f>'1. Prüfung (Gastronomie)'!L57</f>
        <v>0</v>
      </c>
      <c r="O57" s="51"/>
      <c r="P57" s="11"/>
      <c r="S57" s="174" t="str">
        <f t="shared" si="0"/>
        <v/>
      </c>
      <c r="T57" s="12">
        <f>IF(OR(J57="x",J57="X"),0,IF(J57&gt;K57,K57,J57))</f>
        <v>2</v>
      </c>
      <c r="U57" s="174"/>
      <c r="V57" s="174"/>
    </row>
    <row r="58" spans="2:22" ht="79.2" x14ac:dyDescent="0.25">
      <c r="B58" s="173"/>
      <c r="C58" s="2" t="s">
        <v>22</v>
      </c>
      <c r="D58" s="28" t="s">
        <v>87</v>
      </c>
      <c r="E58" s="193"/>
      <c r="F58" s="48">
        <f>Gastronomie!F58</f>
        <v>0</v>
      </c>
      <c r="G58" s="193"/>
      <c r="H58" s="48">
        <f>'1. Prüfung (Gastronomie)'!H58</f>
        <v>4</v>
      </c>
      <c r="I58" s="193"/>
      <c r="J58" s="13">
        <v>4</v>
      </c>
      <c r="K58" s="12">
        <v>4</v>
      </c>
      <c r="L58" s="174"/>
      <c r="M58" s="174"/>
      <c r="N58" s="50">
        <f>'1. Prüfung (Gastronomie)'!L58</f>
        <v>0</v>
      </c>
      <c r="O58" s="51"/>
      <c r="P58" s="11"/>
      <c r="S58" s="174" t="str">
        <f t="shared" si="0"/>
        <v/>
      </c>
      <c r="T58" s="12">
        <f t="shared" si="1"/>
        <v>4</v>
      </c>
      <c r="U58" s="174"/>
      <c r="V58" s="174"/>
    </row>
    <row r="59" spans="2:22" ht="105.6" x14ac:dyDescent="0.25">
      <c r="B59" s="173"/>
      <c r="C59" s="2" t="s">
        <v>88</v>
      </c>
      <c r="D59" s="28" t="s">
        <v>89</v>
      </c>
      <c r="E59" s="193"/>
      <c r="F59" s="48">
        <f>Gastronomie!F59</f>
        <v>0</v>
      </c>
      <c r="G59" s="193"/>
      <c r="H59" s="48">
        <f>'1. Prüfung (Gastronomie)'!H59</f>
        <v>6</v>
      </c>
      <c r="I59" s="193"/>
      <c r="J59" s="13">
        <v>6</v>
      </c>
      <c r="K59" s="12">
        <v>6</v>
      </c>
      <c r="L59" s="174"/>
      <c r="M59" s="174"/>
      <c r="N59" s="50">
        <f>'1. Prüfung (Gastronomie)'!L59</f>
        <v>0</v>
      </c>
      <c r="O59" s="51"/>
      <c r="P59" s="11"/>
      <c r="S59" s="174" t="str">
        <f t="shared" si="0"/>
        <v/>
      </c>
      <c r="T59" s="12">
        <f t="shared" si="1"/>
        <v>6</v>
      </c>
      <c r="U59" s="174"/>
      <c r="V59" s="174"/>
    </row>
    <row r="60" spans="2:22" ht="92.4" x14ac:dyDescent="0.25">
      <c r="B60" s="173"/>
      <c r="C60" s="2" t="s">
        <v>35</v>
      </c>
      <c r="D60" s="28" t="s">
        <v>90</v>
      </c>
      <c r="E60" s="193"/>
      <c r="F60" s="48">
        <f>Gastronomie!F60</f>
        <v>0</v>
      </c>
      <c r="G60" s="193"/>
      <c r="H60" s="48">
        <f>'1. Prüfung (Gastronomie)'!H60</f>
        <v>2</v>
      </c>
      <c r="I60" s="193"/>
      <c r="J60" s="13">
        <v>2</v>
      </c>
      <c r="K60" s="12">
        <v>2</v>
      </c>
      <c r="L60" s="174"/>
      <c r="M60" s="174"/>
      <c r="N60" s="50">
        <f>'1. Prüfung (Gastronomie)'!L60</f>
        <v>0</v>
      </c>
      <c r="O60" s="51"/>
      <c r="P60" s="11"/>
      <c r="S60" s="174" t="str">
        <f t="shared" si="0"/>
        <v/>
      </c>
      <c r="T60" s="12">
        <f t="shared" si="1"/>
        <v>2</v>
      </c>
      <c r="U60" s="174"/>
      <c r="V60" s="174"/>
    </row>
    <row r="61" spans="2:22" ht="66" x14ac:dyDescent="0.25">
      <c r="B61" s="173"/>
      <c r="C61" s="2" t="s">
        <v>36</v>
      </c>
      <c r="D61" s="28" t="s">
        <v>91</v>
      </c>
      <c r="E61" s="193"/>
      <c r="F61" s="48">
        <f>Gastronomie!F61</f>
        <v>0</v>
      </c>
      <c r="G61" s="193"/>
      <c r="H61" s="48">
        <f>'1. Prüfung (Gastronomie)'!H61</f>
        <v>2</v>
      </c>
      <c r="I61" s="193"/>
      <c r="J61" s="13">
        <v>2</v>
      </c>
      <c r="K61" s="12">
        <v>2</v>
      </c>
      <c r="L61" s="174"/>
      <c r="M61" s="174"/>
      <c r="N61" s="50">
        <f>'1. Prüfung (Gastronomie)'!L61</f>
        <v>0</v>
      </c>
      <c r="O61" s="51"/>
      <c r="P61" s="11"/>
      <c r="S61" s="174" t="str">
        <f t="shared" si="0"/>
        <v/>
      </c>
      <c r="T61" s="12">
        <f t="shared" si="1"/>
        <v>2</v>
      </c>
      <c r="U61" s="174"/>
      <c r="V61" s="174"/>
    </row>
    <row r="62" spans="2:22" ht="26.1" customHeight="1" x14ac:dyDescent="0.25">
      <c r="B62" s="29" t="s">
        <v>102</v>
      </c>
      <c r="C62" s="181" t="s">
        <v>103</v>
      </c>
      <c r="D62" s="181"/>
      <c r="E62" s="47">
        <f>Gastronomie!E62</f>
        <v>0</v>
      </c>
      <c r="F62" s="23"/>
      <c r="G62" s="47">
        <f>'1. Prüfung (Gastronomie)'!G62</f>
        <v>100</v>
      </c>
      <c r="H62" s="23"/>
      <c r="I62" s="49">
        <f>U62</f>
        <v>100</v>
      </c>
      <c r="J62" s="23"/>
      <c r="K62" s="12">
        <f>SUM(IF(OR(J64="x",J64="X"),0,K64),IF(OR(J65="x",J65="X"),0,K65),IF(OR(J66="x",J66="X"),0,K66),K67,K68,K69)</f>
        <v>100</v>
      </c>
      <c r="L62" s="12">
        <v>5</v>
      </c>
      <c r="M62" s="21">
        <f>U62/K62</f>
        <v>1</v>
      </c>
      <c r="N62" s="50">
        <f>'1. Prüfung (Gastronomie)'!L62</f>
        <v>0</v>
      </c>
      <c r="O62" s="50"/>
      <c r="P62" s="11"/>
      <c r="S62" s="12" t="str">
        <f t="shared" si="0"/>
        <v>SOC1.4</v>
      </c>
      <c r="T62" s="23"/>
      <c r="U62" s="12">
        <f>IF(J63="Nein",T64+T65+T67+T68+T69,SUM(T64:T69))</f>
        <v>100</v>
      </c>
      <c r="V62" s="23"/>
    </row>
    <row r="63" spans="2:22" ht="79.2" x14ac:dyDescent="0.25">
      <c r="B63" s="195"/>
      <c r="C63" s="2" t="s">
        <v>240</v>
      </c>
      <c r="D63" s="28" t="s">
        <v>253</v>
      </c>
      <c r="E63" s="179"/>
      <c r="F63" s="48">
        <f>Gastronomie!F63</f>
        <v>0</v>
      </c>
      <c r="G63" s="179"/>
      <c r="H63" s="48" t="str">
        <f>'1. Prüfung (Gastronomie)'!H63</f>
        <v>Ja</v>
      </c>
      <c r="I63" s="179"/>
      <c r="J63" s="13" t="s">
        <v>178</v>
      </c>
      <c r="K63" s="12">
        <v>0</v>
      </c>
      <c r="L63" s="199"/>
      <c r="M63" s="199"/>
      <c r="N63" s="50">
        <f>'1. Prüfung (Gastronomie)'!L63</f>
        <v>0</v>
      </c>
      <c r="O63" s="57"/>
      <c r="P63" s="11"/>
      <c r="S63" s="199"/>
      <c r="T63" s="12">
        <f>K63</f>
        <v>0</v>
      </c>
      <c r="U63" s="199"/>
      <c r="V63" s="199"/>
    </row>
    <row r="64" spans="2:22" ht="118.8" x14ac:dyDescent="0.25">
      <c r="B64" s="196"/>
      <c r="C64" s="2" t="s">
        <v>13</v>
      </c>
      <c r="D64" s="28" t="s">
        <v>302</v>
      </c>
      <c r="E64" s="198"/>
      <c r="F64" s="48">
        <f>Gastronomie!F64</f>
        <v>0</v>
      </c>
      <c r="G64" s="198"/>
      <c r="H64" s="48">
        <f>'1. Prüfung (Gastronomie)'!H64</f>
        <v>10</v>
      </c>
      <c r="I64" s="198"/>
      <c r="J64" s="13">
        <v>10</v>
      </c>
      <c r="K64" s="12">
        <v>10</v>
      </c>
      <c r="L64" s="200"/>
      <c r="M64" s="200"/>
      <c r="N64" s="50">
        <f>'1. Prüfung (Gastronomie)'!L64</f>
        <v>0</v>
      </c>
      <c r="O64" s="58"/>
      <c r="P64" s="11"/>
      <c r="S64" s="200"/>
      <c r="T64" s="12">
        <f>IF(OR(J64="x",J64="X"),0,IF(J64&gt;K64,K64,J64))</f>
        <v>10</v>
      </c>
      <c r="U64" s="200"/>
      <c r="V64" s="200"/>
    </row>
    <row r="65" spans="2:22" ht="79.2" x14ac:dyDescent="0.25">
      <c r="B65" s="196"/>
      <c r="C65" s="2" t="s">
        <v>14</v>
      </c>
      <c r="D65" s="28" t="s">
        <v>242</v>
      </c>
      <c r="E65" s="198"/>
      <c r="F65" s="48">
        <f>Gastronomie!F65</f>
        <v>0</v>
      </c>
      <c r="G65" s="198"/>
      <c r="H65" s="48">
        <f>'1. Prüfung (Gastronomie)'!H65</f>
        <v>5</v>
      </c>
      <c r="I65" s="198"/>
      <c r="J65" s="13">
        <v>5</v>
      </c>
      <c r="K65" s="12">
        <v>5</v>
      </c>
      <c r="L65" s="200"/>
      <c r="M65" s="200"/>
      <c r="N65" s="50">
        <f>'1. Prüfung (Gastronomie)'!L65</f>
        <v>0</v>
      </c>
      <c r="O65" s="58"/>
      <c r="P65" s="11"/>
      <c r="S65" s="200"/>
      <c r="T65" s="12">
        <f t="shared" ref="T65:T66" si="2">IF(OR(J65="x",J65="X"),0,IF(J65&gt;K65,K65,J65))</f>
        <v>5</v>
      </c>
      <c r="U65" s="200"/>
      <c r="V65" s="200"/>
    </row>
    <row r="66" spans="2:22" ht="132" x14ac:dyDescent="0.25">
      <c r="B66" s="196"/>
      <c r="C66" s="2" t="s">
        <v>15</v>
      </c>
      <c r="D66" s="28" t="s">
        <v>262</v>
      </c>
      <c r="E66" s="198"/>
      <c r="F66" s="48">
        <f>Gastronomie!F66</f>
        <v>0</v>
      </c>
      <c r="G66" s="198"/>
      <c r="H66" s="48">
        <f>'1. Prüfung (Gastronomie)'!H66</f>
        <v>5</v>
      </c>
      <c r="I66" s="198"/>
      <c r="J66" s="13">
        <v>5</v>
      </c>
      <c r="K66" s="12">
        <v>5</v>
      </c>
      <c r="L66" s="200"/>
      <c r="M66" s="200"/>
      <c r="N66" s="50">
        <f>'1. Prüfung (Gastronomie)'!L66</f>
        <v>0</v>
      </c>
      <c r="O66" s="58"/>
      <c r="P66" s="11"/>
      <c r="S66" s="200"/>
      <c r="T66" s="12">
        <f t="shared" si="2"/>
        <v>5</v>
      </c>
      <c r="U66" s="200"/>
      <c r="V66" s="200"/>
    </row>
    <row r="67" spans="2:22" ht="118.8" x14ac:dyDescent="0.25">
      <c r="B67" s="196"/>
      <c r="C67" s="2" t="s">
        <v>35</v>
      </c>
      <c r="D67" s="28" t="s">
        <v>105</v>
      </c>
      <c r="E67" s="198"/>
      <c r="F67" s="48">
        <f>Gastronomie!F67</f>
        <v>0</v>
      </c>
      <c r="G67" s="198"/>
      <c r="H67" s="48">
        <f>'1. Prüfung (Gastronomie)'!H67</f>
        <v>40</v>
      </c>
      <c r="I67" s="198"/>
      <c r="J67" s="13">
        <v>40</v>
      </c>
      <c r="K67" s="12">
        <v>40</v>
      </c>
      <c r="L67" s="200"/>
      <c r="M67" s="200"/>
      <c r="N67" s="50">
        <f>'1. Prüfung (Gastronomie)'!L67</f>
        <v>0</v>
      </c>
      <c r="O67" s="58"/>
      <c r="P67" s="11"/>
      <c r="S67" s="200"/>
      <c r="T67" s="12">
        <f t="shared" si="1"/>
        <v>40</v>
      </c>
      <c r="U67" s="200"/>
      <c r="V67" s="200"/>
    </row>
    <row r="68" spans="2:22" ht="158.4" x14ac:dyDescent="0.25">
      <c r="B68" s="196"/>
      <c r="C68" s="2" t="s">
        <v>36</v>
      </c>
      <c r="D68" s="28" t="s">
        <v>106</v>
      </c>
      <c r="E68" s="198"/>
      <c r="F68" s="48">
        <f>Gastronomie!F68</f>
        <v>0</v>
      </c>
      <c r="G68" s="198"/>
      <c r="H68" s="48">
        <f>'1. Prüfung (Gastronomie)'!H68</f>
        <v>30</v>
      </c>
      <c r="I68" s="198"/>
      <c r="J68" s="13">
        <v>30</v>
      </c>
      <c r="K68" s="12">
        <v>30</v>
      </c>
      <c r="L68" s="200"/>
      <c r="M68" s="200"/>
      <c r="N68" s="50">
        <f>'1. Prüfung (Gastronomie)'!L68</f>
        <v>0</v>
      </c>
      <c r="O68" s="58"/>
      <c r="P68" s="11"/>
      <c r="S68" s="200"/>
      <c r="T68" s="12">
        <f t="shared" si="1"/>
        <v>30</v>
      </c>
      <c r="U68" s="200"/>
      <c r="V68" s="200"/>
    </row>
    <row r="69" spans="2:22" ht="52.8" x14ac:dyDescent="0.25">
      <c r="B69" s="197"/>
      <c r="C69" s="2" t="s">
        <v>45</v>
      </c>
      <c r="D69" s="28" t="s">
        <v>244</v>
      </c>
      <c r="E69" s="180"/>
      <c r="F69" s="48">
        <f>Gastronomie!F69</f>
        <v>0</v>
      </c>
      <c r="G69" s="180"/>
      <c r="H69" s="48">
        <f>'1. Prüfung (Gastronomie)'!H69</f>
        <v>10</v>
      </c>
      <c r="I69" s="180"/>
      <c r="J69" s="13">
        <v>10</v>
      </c>
      <c r="K69" s="12">
        <v>10</v>
      </c>
      <c r="L69" s="201"/>
      <c r="M69" s="201"/>
      <c r="N69" s="50">
        <f>'1. Prüfung (Gastronomie)'!L69</f>
        <v>0</v>
      </c>
      <c r="O69" s="59"/>
      <c r="P69" s="11"/>
      <c r="S69" s="201"/>
      <c r="T69" s="12">
        <f t="shared" si="1"/>
        <v>10</v>
      </c>
      <c r="U69" s="201"/>
      <c r="V69" s="201"/>
    </row>
    <row r="70" spans="2:22" ht="26.1" customHeight="1" x14ac:dyDescent="0.25">
      <c r="B70" s="29" t="s">
        <v>107</v>
      </c>
      <c r="C70" s="181" t="s">
        <v>108</v>
      </c>
      <c r="D70" s="181"/>
      <c r="E70" s="47">
        <f>Gastronomie!E70</f>
        <v>0</v>
      </c>
      <c r="F70" s="23"/>
      <c r="G70" s="47">
        <f>'1. Prüfung (Gastronomie)'!G70</f>
        <v>80</v>
      </c>
      <c r="H70" s="23"/>
      <c r="I70" s="49">
        <f>U70</f>
        <v>80</v>
      </c>
      <c r="J70" s="23"/>
      <c r="K70" s="12">
        <f>IF(OR(J75="x",J75="X",J76="x",J76="X"),80,100)</f>
        <v>80</v>
      </c>
      <c r="L70" s="12">
        <v>6</v>
      </c>
      <c r="M70" s="21">
        <f>U70/K70</f>
        <v>1</v>
      </c>
      <c r="N70" s="50">
        <f>'1. Prüfung (Gastronomie)'!L70</f>
        <v>0</v>
      </c>
      <c r="O70" s="50"/>
      <c r="P70" s="11"/>
      <c r="S70" s="12" t="str">
        <f t="shared" ref="S70:S113" si="3">IF(B70&lt;&gt;"",B70,"")</f>
        <v>SOC1.6</v>
      </c>
      <c r="T70" s="23"/>
      <c r="U70" s="12">
        <f>SUM(T71:T76)</f>
        <v>80</v>
      </c>
      <c r="V70" s="23"/>
    </row>
    <row r="71" spans="2:22" ht="184.8" x14ac:dyDescent="0.25">
      <c r="B71" s="173"/>
      <c r="C71" s="3" t="s">
        <v>125</v>
      </c>
      <c r="D71" s="28" t="s">
        <v>245</v>
      </c>
      <c r="E71" s="193"/>
      <c r="F71" s="48">
        <f>Gastronomie!F71</f>
        <v>0</v>
      </c>
      <c r="G71" s="193"/>
      <c r="H71" s="48">
        <f>'1. Prüfung (Gastronomie)'!H71</f>
        <v>20</v>
      </c>
      <c r="I71" s="193"/>
      <c r="J71" s="13">
        <v>20</v>
      </c>
      <c r="K71" s="12">
        <v>20</v>
      </c>
      <c r="L71" s="174"/>
      <c r="M71" s="174"/>
      <c r="N71" s="50">
        <f>'1. Prüfung (Gastronomie)'!L71</f>
        <v>0</v>
      </c>
      <c r="O71" s="51"/>
      <c r="P71" s="11"/>
      <c r="S71" s="174" t="str">
        <f t="shared" si="3"/>
        <v/>
      </c>
      <c r="T71" s="12">
        <f t="shared" ref="T71:T113" si="4">IF(J71&gt;K71,K71,J71)</f>
        <v>20</v>
      </c>
      <c r="U71" s="174"/>
      <c r="V71" s="174"/>
    </row>
    <row r="72" spans="2:22" ht="198" x14ac:dyDescent="0.25">
      <c r="B72" s="173"/>
      <c r="C72" s="7" t="s">
        <v>128</v>
      </c>
      <c r="D72" s="28" t="s">
        <v>246</v>
      </c>
      <c r="E72" s="193"/>
      <c r="F72" s="48">
        <f>Gastronomie!F72</f>
        <v>0</v>
      </c>
      <c r="G72" s="193"/>
      <c r="H72" s="48">
        <f>'1. Prüfung (Gastronomie)'!H72</f>
        <v>20</v>
      </c>
      <c r="I72" s="193"/>
      <c r="J72" s="13">
        <v>20</v>
      </c>
      <c r="K72" s="12">
        <v>20</v>
      </c>
      <c r="L72" s="174"/>
      <c r="M72" s="174"/>
      <c r="N72" s="50">
        <f>'1. Prüfung (Gastronomie)'!L72</f>
        <v>0</v>
      </c>
      <c r="O72" s="51"/>
      <c r="P72" s="11"/>
      <c r="S72" s="174" t="str">
        <f t="shared" si="3"/>
        <v/>
      </c>
      <c r="T72" s="12">
        <f t="shared" si="4"/>
        <v>20</v>
      </c>
      <c r="U72" s="174"/>
      <c r="V72" s="174"/>
    </row>
    <row r="73" spans="2:22" ht="277.2" x14ac:dyDescent="0.25">
      <c r="B73" s="173"/>
      <c r="C73" s="8" t="s">
        <v>109</v>
      </c>
      <c r="D73" s="28" t="s">
        <v>110</v>
      </c>
      <c r="E73" s="193"/>
      <c r="F73" s="48">
        <f>Gastronomie!F73</f>
        <v>0</v>
      </c>
      <c r="G73" s="193"/>
      <c r="H73" s="48">
        <f>'1. Prüfung (Gastronomie)'!H73</f>
        <v>20</v>
      </c>
      <c r="I73" s="193"/>
      <c r="J73" s="13">
        <v>20</v>
      </c>
      <c r="K73" s="12">
        <v>20</v>
      </c>
      <c r="L73" s="174"/>
      <c r="M73" s="174"/>
      <c r="N73" s="50">
        <f>'1. Prüfung (Gastronomie)'!L73</f>
        <v>0</v>
      </c>
      <c r="O73" s="51"/>
      <c r="P73" s="11"/>
      <c r="S73" s="174" t="str">
        <f t="shared" si="3"/>
        <v/>
      </c>
      <c r="T73" s="12">
        <f t="shared" si="4"/>
        <v>20</v>
      </c>
      <c r="U73" s="174"/>
      <c r="V73" s="174"/>
    </row>
    <row r="74" spans="2:22" ht="92.4" x14ac:dyDescent="0.25">
      <c r="B74" s="173"/>
      <c r="C74" s="8" t="s">
        <v>111</v>
      </c>
      <c r="D74" s="28" t="s">
        <v>303</v>
      </c>
      <c r="E74" s="193"/>
      <c r="F74" s="48">
        <f>Gastronomie!F74</f>
        <v>0</v>
      </c>
      <c r="G74" s="193"/>
      <c r="H74" s="48">
        <f>'1. Prüfung (Gastronomie)'!H74</f>
        <v>20</v>
      </c>
      <c r="I74" s="193"/>
      <c r="J74" s="13">
        <v>20</v>
      </c>
      <c r="K74" s="12">
        <v>20</v>
      </c>
      <c r="L74" s="174"/>
      <c r="M74" s="174"/>
      <c r="N74" s="50">
        <f>'1. Prüfung (Gastronomie)'!L74</f>
        <v>0</v>
      </c>
      <c r="O74" s="51"/>
      <c r="P74" s="11"/>
      <c r="S74" s="174" t="str">
        <f t="shared" si="3"/>
        <v/>
      </c>
      <c r="T74" s="12">
        <f t="shared" si="4"/>
        <v>20</v>
      </c>
      <c r="U74" s="174"/>
      <c r="V74" s="174"/>
    </row>
    <row r="75" spans="2:22" ht="132" x14ac:dyDescent="0.25">
      <c r="B75" s="173"/>
      <c r="C75" s="8" t="s">
        <v>15</v>
      </c>
      <c r="D75" s="28" t="s">
        <v>113</v>
      </c>
      <c r="E75" s="193"/>
      <c r="F75" s="48">
        <f>Gastronomie!F75</f>
        <v>0</v>
      </c>
      <c r="G75" s="193"/>
      <c r="H75" s="48" t="str">
        <f>'1. Prüfung (Gastronomie)'!H75</f>
        <v>x</v>
      </c>
      <c r="I75" s="193"/>
      <c r="J75" s="13" t="s">
        <v>177</v>
      </c>
      <c r="K75" s="12">
        <v>8</v>
      </c>
      <c r="L75" s="174"/>
      <c r="M75" s="174"/>
      <c r="N75" s="50">
        <f>'1. Prüfung (Gastronomie)'!L75</f>
        <v>0</v>
      </c>
      <c r="O75" s="51"/>
      <c r="P75" s="11"/>
      <c r="S75" s="174" t="str">
        <f t="shared" si="3"/>
        <v/>
      </c>
      <c r="T75" s="12">
        <f>IF(OR(J75="x",J75="X"),0,IF(J75&gt;K75,K75,J75))</f>
        <v>0</v>
      </c>
      <c r="U75" s="174"/>
      <c r="V75" s="174"/>
    </row>
    <row r="76" spans="2:22" ht="211.2" x14ac:dyDescent="0.25">
      <c r="B76" s="173"/>
      <c r="C76" s="7" t="s">
        <v>130</v>
      </c>
      <c r="D76" s="28" t="s">
        <v>129</v>
      </c>
      <c r="E76" s="193"/>
      <c r="F76" s="48">
        <f>Gastronomie!F76</f>
        <v>0</v>
      </c>
      <c r="G76" s="193"/>
      <c r="H76" s="48" t="str">
        <f>'1. Prüfung (Gastronomie)'!H76</f>
        <v>x</v>
      </c>
      <c r="I76" s="193"/>
      <c r="J76" s="13" t="s">
        <v>177</v>
      </c>
      <c r="K76" s="12">
        <v>12</v>
      </c>
      <c r="L76" s="174"/>
      <c r="M76" s="174"/>
      <c r="N76" s="50">
        <f>'1. Prüfung (Gastronomie)'!L76</f>
        <v>0</v>
      </c>
      <c r="O76" s="51"/>
      <c r="P76" s="11"/>
      <c r="S76" s="174" t="str">
        <f t="shared" si="3"/>
        <v/>
      </c>
      <c r="T76" s="12">
        <f>IF(OR(J76="x",J76="X"),0,IF(J76&gt;K76,K76,J76))</f>
        <v>0</v>
      </c>
      <c r="U76" s="174"/>
      <c r="V76" s="174"/>
    </row>
    <row r="77" spans="2:22" ht="26.1" customHeight="1" x14ac:dyDescent="0.25">
      <c r="B77" s="29" t="s">
        <v>61</v>
      </c>
      <c r="C77" s="182" t="s">
        <v>248</v>
      </c>
      <c r="D77" s="163"/>
      <c r="E77" s="47">
        <f>Gastronomie!E77</f>
        <v>0</v>
      </c>
      <c r="F77" s="48">
        <f>Gastronomie!F77</f>
        <v>0</v>
      </c>
      <c r="G77" s="47">
        <f>'1. Prüfung (Gastronomie)'!G77</f>
        <v>100</v>
      </c>
      <c r="H77" s="48">
        <f>'1. Prüfung (Gastronomie)'!H77</f>
        <v>100</v>
      </c>
      <c r="I77" s="49">
        <f>U77</f>
        <v>100</v>
      </c>
      <c r="J77" s="13">
        <v>100</v>
      </c>
      <c r="K77" s="12">
        <v>100</v>
      </c>
      <c r="L77" s="12">
        <v>8</v>
      </c>
      <c r="M77" s="21">
        <f>U77/K77</f>
        <v>1</v>
      </c>
      <c r="N77" s="50">
        <f>'1. Prüfung (Gastronomie)'!L77</f>
        <v>0</v>
      </c>
      <c r="O77" s="50"/>
      <c r="P77" s="11"/>
      <c r="S77" s="12" t="str">
        <f t="shared" si="3"/>
        <v>SOC2.1</v>
      </c>
      <c r="T77" s="12">
        <f t="shared" si="4"/>
        <v>100</v>
      </c>
      <c r="U77" s="12">
        <f>T77</f>
        <v>100</v>
      </c>
      <c r="V77" s="23"/>
    </row>
    <row r="78" spans="2:22" ht="26.1" customHeight="1" x14ac:dyDescent="0.25">
      <c r="B78" s="29" t="s">
        <v>117</v>
      </c>
      <c r="C78" s="163" t="s">
        <v>118</v>
      </c>
      <c r="D78" s="163"/>
      <c r="E78" s="47">
        <f>Gastronomie!E78</f>
        <v>0</v>
      </c>
      <c r="F78" s="23"/>
      <c r="G78" s="47">
        <f>'1. Prüfung (Gastronomie)'!G78</f>
        <v>115</v>
      </c>
      <c r="H78" s="23"/>
      <c r="I78" s="49">
        <f>U78+V78</f>
        <v>115</v>
      </c>
      <c r="J78" s="23"/>
      <c r="K78" s="12">
        <f>SUM(IF(OR(J79="x",J79="X"),0,36),K80,K81,IF(OR(J82="x",J82="X"),0,36),K83,K84,K85)</f>
        <v>115</v>
      </c>
      <c r="L78" s="12">
        <v>10</v>
      </c>
      <c r="M78" s="21">
        <f>(U78/(K78-15))+(V78/100)</f>
        <v>1.1499999999999999</v>
      </c>
      <c r="N78" s="50">
        <f>'1. Prüfung (Gastronomie)'!L78</f>
        <v>0</v>
      </c>
      <c r="O78" s="50"/>
      <c r="P78" s="11"/>
      <c r="S78" s="12" t="str">
        <f t="shared" si="3"/>
        <v>TEC1.6</v>
      </c>
      <c r="T78" s="23"/>
      <c r="U78" s="12">
        <f>SUM(T79,T82,T83,T84,T85)</f>
        <v>100</v>
      </c>
      <c r="V78" s="12">
        <f>T80+T81</f>
        <v>15</v>
      </c>
    </row>
    <row r="79" spans="2:22" ht="171.6" x14ac:dyDescent="0.25">
      <c r="B79" s="173"/>
      <c r="C79" s="7" t="s">
        <v>136</v>
      </c>
      <c r="D79" s="28" t="s">
        <v>135</v>
      </c>
      <c r="E79" s="193"/>
      <c r="F79" s="48">
        <f>Gastronomie!F79</f>
        <v>0</v>
      </c>
      <c r="G79" s="193"/>
      <c r="H79" s="48">
        <f>'1. Prüfung (Gastronomie)'!H79</f>
        <v>36</v>
      </c>
      <c r="I79" s="193"/>
      <c r="J79" s="13">
        <v>36</v>
      </c>
      <c r="K79" s="12">
        <v>36</v>
      </c>
      <c r="L79" s="174"/>
      <c r="M79" s="174"/>
      <c r="N79" s="50">
        <f>'1. Prüfung (Gastronomie)'!L79</f>
        <v>0</v>
      </c>
      <c r="O79" s="51"/>
      <c r="P79" s="11"/>
      <c r="S79" s="174" t="str">
        <f t="shared" si="3"/>
        <v/>
      </c>
      <c r="T79" s="12">
        <f>IF(OR(J79="x",J79="X"),0,IF(J79&gt;K79,K79,J79))</f>
        <v>36</v>
      </c>
      <c r="U79" s="174"/>
      <c r="V79" s="174"/>
    </row>
    <row r="80" spans="2:22" ht="105.6" x14ac:dyDescent="0.25">
      <c r="B80" s="173"/>
      <c r="C80" s="7" t="s">
        <v>14</v>
      </c>
      <c r="D80" s="28" t="s">
        <v>137</v>
      </c>
      <c r="E80" s="193"/>
      <c r="F80" s="48">
        <f>Gastronomie!F80</f>
        <v>0</v>
      </c>
      <c r="G80" s="193"/>
      <c r="H80" s="48">
        <f>'1. Prüfung (Gastronomie)'!H80</f>
        <v>10</v>
      </c>
      <c r="I80" s="193"/>
      <c r="J80" s="13">
        <v>10</v>
      </c>
      <c r="K80" s="12">
        <v>10</v>
      </c>
      <c r="L80" s="174"/>
      <c r="M80" s="174"/>
      <c r="N80" s="50">
        <f>'1. Prüfung (Gastronomie)'!L80</f>
        <v>0</v>
      </c>
      <c r="O80" s="51"/>
      <c r="P80" s="11"/>
      <c r="S80" s="174" t="str">
        <f t="shared" si="3"/>
        <v/>
      </c>
      <c r="T80" s="12">
        <f t="shared" si="4"/>
        <v>10</v>
      </c>
      <c r="U80" s="174"/>
      <c r="V80" s="174"/>
    </row>
    <row r="81" spans="2:22" ht="105.6" x14ac:dyDescent="0.25">
      <c r="B81" s="173"/>
      <c r="C81" s="7" t="s">
        <v>41</v>
      </c>
      <c r="D81" s="28" t="s">
        <v>138</v>
      </c>
      <c r="E81" s="193"/>
      <c r="F81" s="48">
        <f>Gastronomie!F81</f>
        <v>0</v>
      </c>
      <c r="G81" s="193"/>
      <c r="H81" s="48">
        <f>'1. Prüfung (Gastronomie)'!H81</f>
        <v>5</v>
      </c>
      <c r="I81" s="193"/>
      <c r="J81" s="13">
        <v>5</v>
      </c>
      <c r="K81" s="12">
        <v>5</v>
      </c>
      <c r="L81" s="174"/>
      <c r="M81" s="174"/>
      <c r="N81" s="50">
        <f>'1. Prüfung (Gastronomie)'!L81</f>
        <v>0</v>
      </c>
      <c r="O81" s="51"/>
      <c r="P81" s="11"/>
      <c r="S81" s="174" t="str">
        <f t="shared" si="3"/>
        <v/>
      </c>
      <c r="T81" s="12">
        <f t="shared" si="4"/>
        <v>5</v>
      </c>
      <c r="U81" s="174"/>
      <c r="V81" s="174"/>
    </row>
    <row r="82" spans="2:22" ht="171.6" x14ac:dyDescent="0.25">
      <c r="B82" s="173"/>
      <c r="C82" s="7" t="s">
        <v>132</v>
      </c>
      <c r="D82" s="28" t="s">
        <v>139</v>
      </c>
      <c r="E82" s="193"/>
      <c r="F82" s="48">
        <f>Gastronomie!F82</f>
        <v>0</v>
      </c>
      <c r="G82" s="193"/>
      <c r="H82" s="48">
        <f>'1. Prüfung (Gastronomie)'!H82</f>
        <v>36</v>
      </c>
      <c r="I82" s="193"/>
      <c r="J82" s="13">
        <v>36</v>
      </c>
      <c r="K82" s="12">
        <v>36</v>
      </c>
      <c r="L82" s="174"/>
      <c r="M82" s="174"/>
      <c r="N82" s="50">
        <f>'1. Prüfung (Gastronomie)'!L82</f>
        <v>0</v>
      </c>
      <c r="O82" s="51"/>
      <c r="P82" s="11"/>
      <c r="S82" s="174" t="str">
        <f t="shared" si="3"/>
        <v/>
      </c>
      <c r="T82" s="12">
        <f>IF(OR(J82="x",J82="X"),0,IF(J82&gt;K82,K82,J82))</f>
        <v>36</v>
      </c>
      <c r="U82" s="174"/>
      <c r="V82" s="174"/>
    </row>
    <row r="83" spans="2:22" ht="79.2" x14ac:dyDescent="0.25">
      <c r="B83" s="173"/>
      <c r="C83" s="7" t="s">
        <v>35</v>
      </c>
      <c r="D83" s="28" t="s">
        <v>140</v>
      </c>
      <c r="E83" s="193"/>
      <c r="F83" s="48">
        <f>Gastronomie!F83</f>
        <v>0</v>
      </c>
      <c r="G83" s="193"/>
      <c r="H83" s="48">
        <f>'1. Prüfung (Gastronomie)'!H83</f>
        <v>4</v>
      </c>
      <c r="I83" s="193"/>
      <c r="J83" s="13">
        <v>4</v>
      </c>
      <c r="K83" s="12">
        <v>4</v>
      </c>
      <c r="L83" s="174"/>
      <c r="M83" s="174"/>
      <c r="N83" s="50">
        <f>'1. Prüfung (Gastronomie)'!L83</f>
        <v>0</v>
      </c>
      <c r="O83" s="51"/>
      <c r="P83" s="11"/>
      <c r="S83" s="174" t="str">
        <f t="shared" si="3"/>
        <v/>
      </c>
      <c r="T83" s="12">
        <f t="shared" si="4"/>
        <v>4</v>
      </c>
      <c r="U83" s="174"/>
      <c r="V83" s="174"/>
    </row>
    <row r="84" spans="2:22" ht="79.2" x14ac:dyDescent="0.25">
      <c r="B84" s="173"/>
      <c r="C84" s="7" t="s">
        <v>36</v>
      </c>
      <c r="D84" s="28" t="s">
        <v>141</v>
      </c>
      <c r="E84" s="193"/>
      <c r="F84" s="48">
        <f>Gastronomie!F84</f>
        <v>0</v>
      </c>
      <c r="G84" s="193"/>
      <c r="H84" s="48">
        <f>'1. Prüfung (Gastronomie)'!H84</f>
        <v>4</v>
      </c>
      <c r="I84" s="193"/>
      <c r="J84" s="13">
        <v>4</v>
      </c>
      <c r="K84" s="12">
        <v>4</v>
      </c>
      <c r="L84" s="174"/>
      <c r="M84" s="174"/>
      <c r="N84" s="50">
        <f>'1. Prüfung (Gastronomie)'!L84</f>
        <v>0</v>
      </c>
      <c r="O84" s="51"/>
      <c r="P84" s="11"/>
      <c r="S84" s="174" t="str">
        <f t="shared" si="3"/>
        <v/>
      </c>
      <c r="T84" s="12">
        <f t="shared" si="4"/>
        <v>4</v>
      </c>
      <c r="U84" s="174"/>
      <c r="V84" s="174"/>
    </row>
    <row r="85" spans="2:22" ht="92.4" x14ac:dyDescent="0.25">
      <c r="B85" s="173"/>
      <c r="C85" s="7" t="s">
        <v>96</v>
      </c>
      <c r="D85" s="28" t="s">
        <v>142</v>
      </c>
      <c r="E85" s="193"/>
      <c r="F85" s="48">
        <f>Gastronomie!F85</f>
        <v>0</v>
      </c>
      <c r="G85" s="193"/>
      <c r="H85" s="48">
        <f>'1. Prüfung (Gastronomie)'!H85</f>
        <v>20</v>
      </c>
      <c r="I85" s="193"/>
      <c r="J85" s="13">
        <v>20</v>
      </c>
      <c r="K85" s="12">
        <v>20</v>
      </c>
      <c r="L85" s="174"/>
      <c r="M85" s="174"/>
      <c r="N85" s="50">
        <f>'1. Prüfung (Gastronomie)'!L85</f>
        <v>0</v>
      </c>
      <c r="O85" s="51"/>
      <c r="P85" s="11"/>
      <c r="S85" s="174" t="str">
        <f t="shared" si="3"/>
        <v/>
      </c>
      <c r="T85" s="12">
        <f t="shared" si="4"/>
        <v>20</v>
      </c>
      <c r="U85" s="174"/>
      <c r="V85" s="174"/>
    </row>
    <row r="86" spans="2:22" ht="26.1" customHeight="1" x14ac:dyDescent="0.25">
      <c r="B86" s="29" t="s">
        <v>143</v>
      </c>
      <c r="C86" s="163" t="s">
        <v>144</v>
      </c>
      <c r="D86" s="163"/>
      <c r="E86" s="47">
        <f>Gastronomie!E86</f>
        <v>0</v>
      </c>
      <c r="F86" s="23"/>
      <c r="G86" s="47">
        <f>'1. Prüfung (Gastronomie)'!G86</f>
        <v>100</v>
      </c>
      <c r="H86" s="23"/>
      <c r="I86" s="49">
        <f>U86</f>
        <v>100</v>
      </c>
      <c r="J86" s="23"/>
      <c r="K86" s="12">
        <v>100</v>
      </c>
      <c r="L86" s="12">
        <v>2</v>
      </c>
      <c r="M86" s="21">
        <f>U86/K86</f>
        <v>1</v>
      </c>
      <c r="N86" s="50">
        <f>'1. Prüfung (Gastronomie)'!L86</f>
        <v>0</v>
      </c>
      <c r="O86" s="50"/>
      <c r="P86" s="11"/>
      <c r="S86" s="12" t="str">
        <f t="shared" si="3"/>
        <v>PRO1.1</v>
      </c>
      <c r="T86" s="23"/>
      <c r="U86" s="12">
        <f>SUM(T87:T89)</f>
        <v>100</v>
      </c>
      <c r="V86" s="23"/>
    </row>
    <row r="87" spans="2:22" ht="198" x14ac:dyDescent="0.25">
      <c r="B87" s="195"/>
      <c r="C87" s="10" t="s">
        <v>13</v>
      </c>
      <c r="D87" s="28" t="s">
        <v>145</v>
      </c>
      <c r="E87" s="202"/>
      <c r="F87" s="48">
        <f>Gastronomie!F87</f>
        <v>0</v>
      </c>
      <c r="G87" s="202"/>
      <c r="H87" s="48">
        <f>'1. Prüfung (Gastronomie)'!H87</f>
        <v>40</v>
      </c>
      <c r="I87" s="202"/>
      <c r="J87" s="13">
        <v>40</v>
      </c>
      <c r="K87" s="12">
        <v>40</v>
      </c>
      <c r="L87" s="199"/>
      <c r="M87" s="199"/>
      <c r="N87" s="50">
        <f>'1. Prüfung (Gastronomie)'!L87</f>
        <v>0</v>
      </c>
      <c r="O87" s="57"/>
      <c r="P87" s="11"/>
      <c r="S87" s="199"/>
      <c r="T87" s="12">
        <f t="shared" si="4"/>
        <v>40</v>
      </c>
      <c r="U87" s="199"/>
      <c r="V87" s="199"/>
    </row>
    <row r="88" spans="2:22" ht="184.8" x14ac:dyDescent="0.25">
      <c r="B88" s="196"/>
      <c r="C88" s="10" t="s">
        <v>15</v>
      </c>
      <c r="D88" s="28" t="s">
        <v>146</v>
      </c>
      <c r="E88" s="203"/>
      <c r="F88" s="48">
        <f>Gastronomie!F88</f>
        <v>0</v>
      </c>
      <c r="G88" s="203"/>
      <c r="H88" s="48">
        <f>'1. Prüfung (Gastronomie)'!H88</f>
        <v>40</v>
      </c>
      <c r="I88" s="203"/>
      <c r="J88" s="13">
        <v>40</v>
      </c>
      <c r="K88" s="12">
        <v>40</v>
      </c>
      <c r="L88" s="200"/>
      <c r="M88" s="200"/>
      <c r="N88" s="50">
        <f>'1. Prüfung (Gastronomie)'!L88</f>
        <v>0</v>
      </c>
      <c r="O88" s="58"/>
      <c r="P88" s="11"/>
      <c r="S88" s="200"/>
      <c r="T88" s="12">
        <f t="shared" si="4"/>
        <v>40</v>
      </c>
      <c r="U88" s="200"/>
      <c r="V88" s="200"/>
    </row>
    <row r="89" spans="2:22" ht="224.4" x14ac:dyDescent="0.25">
      <c r="B89" s="197"/>
      <c r="C89" s="10" t="s">
        <v>35</v>
      </c>
      <c r="D89" s="28" t="s">
        <v>304</v>
      </c>
      <c r="E89" s="204"/>
      <c r="F89" s="48">
        <f>Gastronomie!F89</f>
        <v>0</v>
      </c>
      <c r="G89" s="204"/>
      <c r="H89" s="48">
        <f>'1. Prüfung (Gastronomie)'!H89</f>
        <v>20</v>
      </c>
      <c r="I89" s="204"/>
      <c r="J89" s="13">
        <v>20</v>
      </c>
      <c r="K89" s="12">
        <v>20</v>
      </c>
      <c r="L89" s="201"/>
      <c r="M89" s="201"/>
      <c r="N89" s="50">
        <f>'1. Prüfung (Gastronomie)'!L89</f>
        <v>0</v>
      </c>
      <c r="O89" s="59"/>
      <c r="P89" s="11"/>
      <c r="S89" s="201"/>
      <c r="T89" s="12">
        <f t="shared" si="4"/>
        <v>20</v>
      </c>
      <c r="U89" s="201"/>
      <c r="V89" s="201"/>
    </row>
    <row r="90" spans="2:22" ht="26.1" customHeight="1" x14ac:dyDescent="0.25">
      <c r="B90" s="29" t="s">
        <v>148</v>
      </c>
      <c r="C90" s="183" t="s">
        <v>149</v>
      </c>
      <c r="D90" s="183"/>
      <c r="E90" s="47">
        <f>Gastronomie!E90</f>
        <v>0</v>
      </c>
      <c r="F90" s="23"/>
      <c r="G90" s="47">
        <f>'1. Prüfung (Gastronomie)'!G90</f>
        <v>100</v>
      </c>
      <c r="H90" s="23"/>
      <c r="I90" s="49">
        <f>U90</f>
        <v>100</v>
      </c>
      <c r="J90" s="23"/>
      <c r="K90" s="12">
        <v>100</v>
      </c>
      <c r="L90" s="12">
        <v>4</v>
      </c>
      <c r="M90" s="21">
        <f>U90/K90</f>
        <v>1</v>
      </c>
      <c r="N90" s="50">
        <f>'1. Prüfung (Gastronomie)'!L90</f>
        <v>0</v>
      </c>
      <c r="O90" s="50"/>
      <c r="P90" s="11"/>
      <c r="S90" s="12" t="str">
        <f t="shared" si="3"/>
        <v>PRO1.6</v>
      </c>
      <c r="T90" s="23"/>
      <c r="U90" s="12">
        <f>IF(SUM(T91:T93)&gt;100,100,SUM(T91:T93))</f>
        <v>100</v>
      </c>
      <c r="V90" s="23"/>
    </row>
    <row r="91" spans="2:22" ht="171.6" x14ac:dyDescent="0.25">
      <c r="B91" s="173"/>
      <c r="C91" s="10" t="s">
        <v>13</v>
      </c>
      <c r="D91" s="28" t="s">
        <v>150</v>
      </c>
      <c r="E91" s="193"/>
      <c r="F91" s="48">
        <f>Gastronomie!F91</f>
        <v>0</v>
      </c>
      <c r="G91" s="193"/>
      <c r="H91" s="48">
        <f>'1. Prüfung (Gastronomie)'!H91</f>
        <v>50</v>
      </c>
      <c r="I91" s="193"/>
      <c r="J91" s="13">
        <v>50</v>
      </c>
      <c r="K91" s="12">
        <v>50</v>
      </c>
      <c r="L91" s="174"/>
      <c r="M91" s="174"/>
      <c r="N91" s="50">
        <f>'1. Prüfung (Gastronomie)'!L91</f>
        <v>0</v>
      </c>
      <c r="O91" s="51"/>
      <c r="P91" s="11"/>
      <c r="S91" s="174" t="str">
        <f t="shared" si="3"/>
        <v/>
      </c>
      <c r="T91" s="12">
        <f t="shared" si="4"/>
        <v>50</v>
      </c>
      <c r="U91" s="174"/>
      <c r="V91" s="174"/>
    </row>
    <row r="92" spans="2:22" ht="290.39999999999998" x14ac:dyDescent="0.25">
      <c r="B92" s="173"/>
      <c r="C92" s="10" t="s">
        <v>15</v>
      </c>
      <c r="D92" s="28" t="s">
        <v>151</v>
      </c>
      <c r="E92" s="193"/>
      <c r="F92" s="48">
        <f>Gastronomie!F92</f>
        <v>0</v>
      </c>
      <c r="G92" s="193"/>
      <c r="H92" s="48">
        <f>'1. Prüfung (Gastronomie)'!H92</f>
        <v>50</v>
      </c>
      <c r="I92" s="193"/>
      <c r="J92" s="13">
        <v>50</v>
      </c>
      <c r="K92" s="12">
        <v>50</v>
      </c>
      <c r="L92" s="174"/>
      <c r="M92" s="174"/>
      <c r="N92" s="50">
        <f>'1. Prüfung (Gastronomie)'!L92</f>
        <v>0</v>
      </c>
      <c r="O92" s="51"/>
      <c r="P92" s="11"/>
      <c r="S92" s="174" t="str">
        <f t="shared" si="3"/>
        <v/>
      </c>
      <c r="T92" s="12">
        <f t="shared" si="4"/>
        <v>50</v>
      </c>
      <c r="U92" s="174"/>
      <c r="V92" s="174"/>
    </row>
    <row r="93" spans="2:22" ht="105.6" x14ac:dyDescent="0.25">
      <c r="B93" s="173"/>
      <c r="C93" s="8" t="s">
        <v>35</v>
      </c>
      <c r="D93" s="28" t="s">
        <v>152</v>
      </c>
      <c r="E93" s="193"/>
      <c r="F93" s="48">
        <f>Gastronomie!F93</f>
        <v>0</v>
      </c>
      <c r="G93" s="193"/>
      <c r="H93" s="48">
        <f>'1. Prüfung (Gastronomie)'!H93</f>
        <v>10</v>
      </c>
      <c r="I93" s="193"/>
      <c r="J93" s="13">
        <v>10</v>
      </c>
      <c r="K93" s="12">
        <v>10</v>
      </c>
      <c r="L93" s="174"/>
      <c r="M93" s="174"/>
      <c r="N93" s="50">
        <f>'1. Prüfung (Gastronomie)'!L93</f>
        <v>0</v>
      </c>
      <c r="O93" s="51"/>
      <c r="P93" s="11"/>
      <c r="S93" s="174" t="str">
        <f t="shared" si="3"/>
        <v/>
      </c>
      <c r="T93" s="12">
        <f t="shared" si="4"/>
        <v>10</v>
      </c>
      <c r="U93" s="174"/>
      <c r="V93" s="174"/>
    </row>
    <row r="94" spans="2:22" ht="26.1" customHeight="1" x14ac:dyDescent="0.25">
      <c r="B94" s="29" t="s">
        <v>153</v>
      </c>
      <c r="C94" s="163" t="s">
        <v>154</v>
      </c>
      <c r="D94" s="163"/>
      <c r="E94" s="47">
        <f>Gastronomie!E94</f>
        <v>0</v>
      </c>
      <c r="F94" s="23"/>
      <c r="G94" s="47">
        <f>'1. Prüfung (Gastronomie)'!G94</f>
        <v>100</v>
      </c>
      <c r="H94" s="23"/>
      <c r="I94" s="49">
        <f>U94</f>
        <v>100</v>
      </c>
      <c r="J94" s="23"/>
      <c r="K94" s="12">
        <f>SUM(T95:T104)</f>
        <v>100</v>
      </c>
      <c r="L94" s="12">
        <v>6</v>
      </c>
      <c r="M94" s="21">
        <f>U94/K94</f>
        <v>1</v>
      </c>
      <c r="N94" s="50">
        <f>'1. Prüfung (Gastronomie)'!L94</f>
        <v>0</v>
      </c>
      <c r="O94" s="50"/>
      <c r="P94" s="11"/>
      <c r="S94" s="12" t="str">
        <f t="shared" si="3"/>
        <v>PRO1.8</v>
      </c>
      <c r="T94" s="23"/>
      <c r="U94" s="12">
        <f>SUM(T95:T104)</f>
        <v>100</v>
      </c>
      <c r="V94" s="23"/>
    </row>
    <row r="95" spans="2:22" ht="224.4" x14ac:dyDescent="0.25">
      <c r="B95" s="195"/>
      <c r="C95" s="8" t="s">
        <v>13</v>
      </c>
      <c r="D95" s="28" t="s">
        <v>286</v>
      </c>
      <c r="E95" s="202"/>
      <c r="F95" s="48">
        <f>Gastronomie!F95</f>
        <v>0</v>
      </c>
      <c r="G95" s="202"/>
      <c r="H95" s="48">
        <f>'1. Prüfung (Gastronomie)'!H95</f>
        <v>10</v>
      </c>
      <c r="I95" s="202"/>
      <c r="J95" s="13">
        <v>10</v>
      </c>
      <c r="K95" s="12">
        <v>10</v>
      </c>
      <c r="L95" s="199"/>
      <c r="M95" s="199"/>
      <c r="N95" s="50">
        <f>'1. Prüfung (Gastronomie)'!L95</f>
        <v>0</v>
      </c>
      <c r="O95" s="51"/>
      <c r="P95" s="11"/>
      <c r="S95" s="174" t="str">
        <f t="shared" si="3"/>
        <v/>
      </c>
      <c r="T95" s="12">
        <f t="shared" si="4"/>
        <v>10</v>
      </c>
      <c r="U95" s="174"/>
      <c r="V95" s="174"/>
    </row>
    <row r="96" spans="2:22" ht="211.2" x14ac:dyDescent="0.25">
      <c r="B96" s="196"/>
      <c r="C96" s="8" t="s">
        <v>14</v>
      </c>
      <c r="D96" s="28" t="s">
        <v>287</v>
      </c>
      <c r="E96" s="203"/>
      <c r="F96" s="48">
        <f>Gastronomie!F96</f>
        <v>0</v>
      </c>
      <c r="G96" s="203"/>
      <c r="H96" s="48">
        <f>'1. Prüfung (Gastronomie)'!H96</f>
        <v>20</v>
      </c>
      <c r="I96" s="203"/>
      <c r="J96" s="13">
        <v>20</v>
      </c>
      <c r="K96" s="12">
        <v>20</v>
      </c>
      <c r="L96" s="200"/>
      <c r="M96" s="200"/>
      <c r="N96" s="50">
        <f>'1. Prüfung (Gastronomie)'!L96</f>
        <v>0</v>
      </c>
      <c r="O96" s="51"/>
      <c r="P96" s="11"/>
      <c r="S96" s="174" t="str">
        <f t="shared" si="3"/>
        <v/>
      </c>
      <c r="T96" s="12">
        <f t="shared" si="4"/>
        <v>20</v>
      </c>
      <c r="U96" s="174"/>
      <c r="V96" s="174"/>
    </row>
    <row r="97" spans="2:22" ht="145.19999999999999" x14ac:dyDescent="0.25">
      <c r="B97" s="196"/>
      <c r="C97" s="8" t="s">
        <v>41</v>
      </c>
      <c r="D97" s="28" t="s">
        <v>288</v>
      </c>
      <c r="E97" s="203"/>
      <c r="F97" s="48">
        <f>Gastronomie!F97</f>
        <v>0</v>
      </c>
      <c r="G97" s="203"/>
      <c r="H97" s="48">
        <f>'1. Prüfung (Gastronomie)'!H97</f>
        <v>5</v>
      </c>
      <c r="I97" s="203"/>
      <c r="J97" s="13">
        <v>5</v>
      </c>
      <c r="K97" s="12">
        <v>5</v>
      </c>
      <c r="L97" s="200"/>
      <c r="M97" s="200"/>
      <c r="N97" s="50">
        <f>'1. Prüfung (Gastronomie)'!L97</f>
        <v>0</v>
      </c>
      <c r="O97" s="51"/>
      <c r="P97" s="11"/>
      <c r="S97" s="174" t="str">
        <f t="shared" si="3"/>
        <v/>
      </c>
      <c r="T97" s="12">
        <f t="shared" si="4"/>
        <v>5</v>
      </c>
      <c r="U97" s="174"/>
      <c r="V97" s="174"/>
    </row>
    <row r="98" spans="2:22" ht="158.4" x14ac:dyDescent="0.25">
      <c r="B98" s="196"/>
      <c r="C98" s="8" t="s">
        <v>109</v>
      </c>
      <c r="D98" s="28" t="s">
        <v>158</v>
      </c>
      <c r="E98" s="203"/>
      <c r="F98" s="48">
        <f>Gastronomie!F98</f>
        <v>0</v>
      </c>
      <c r="G98" s="203"/>
      <c r="H98" s="48">
        <f>'1. Prüfung (Gastronomie)'!H98</f>
        <v>10</v>
      </c>
      <c r="I98" s="203"/>
      <c r="J98" s="13">
        <v>10</v>
      </c>
      <c r="K98" s="12">
        <v>10</v>
      </c>
      <c r="L98" s="200"/>
      <c r="M98" s="200"/>
      <c r="N98" s="50">
        <f>'1. Prüfung (Gastronomie)'!L98</f>
        <v>0</v>
      </c>
      <c r="O98" s="51"/>
      <c r="P98" s="11"/>
      <c r="S98" s="174" t="str">
        <f t="shared" si="3"/>
        <v/>
      </c>
      <c r="T98" s="12">
        <f t="shared" si="4"/>
        <v>10</v>
      </c>
      <c r="U98" s="174"/>
      <c r="V98" s="174"/>
    </row>
    <row r="99" spans="2:22" ht="105.6" x14ac:dyDescent="0.25">
      <c r="B99" s="196"/>
      <c r="C99" s="8" t="s">
        <v>111</v>
      </c>
      <c r="D99" s="28" t="s">
        <v>305</v>
      </c>
      <c r="E99" s="203"/>
      <c r="F99" s="48">
        <f>Gastronomie!F99</f>
        <v>0</v>
      </c>
      <c r="G99" s="203"/>
      <c r="H99" s="48">
        <f>'1. Prüfung (Gastronomie)'!H99</f>
        <v>5</v>
      </c>
      <c r="I99" s="203"/>
      <c r="J99" s="13">
        <v>5</v>
      </c>
      <c r="K99" s="12">
        <v>5</v>
      </c>
      <c r="L99" s="200"/>
      <c r="M99" s="200"/>
      <c r="N99" s="50">
        <f>'1. Prüfung (Gastronomie)'!L99</f>
        <v>0</v>
      </c>
      <c r="O99" s="51"/>
      <c r="P99" s="11"/>
      <c r="S99" s="174"/>
      <c r="T99" s="12">
        <f t="shared" si="4"/>
        <v>5</v>
      </c>
      <c r="U99" s="174"/>
      <c r="V99" s="174"/>
    </row>
    <row r="100" spans="2:22" ht="105.6" x14ac:dyDescent="0.25">
      <c r="B100" s="196"/>
      <c r="C100" s="6" t="s">
        <v>15</v>
      </c>
      <c r="D100" s="28" t="s">
        <v>159</v>
      </c>
      <c r="E100" s="203"/>
      <c r="F100" s="48">
        <f>Gastronomie!F100</f>
        <v>0</v>
      </c>
      <c r="G100" s="203"/>
      <c r="H100" s="48">
        <f>'1. Prüfung (Gastronomie)'!H100</f>
        <v>10</v>
      </c>
      <c r="I100" s="203"/>
      <c r="J100" s="13">
        <v>10</v>
      </c>
      <c r="K100" s="12">
        <v>10</v>
      </c>
      <c r="L100" s="200"/>
      <c r="M100" s="200"/>
      <c r="N100" s="50">
        <f>'1. Prüfung (Gastronomie)'!L100</f>
        <v>0</v>
      </c>
      <c r="O100" s="51"/>
      <c r="P100" s="11"/>
      <c r="S100" s="174" t="str">
        <f t="shared" si="3"/>
        <v/>
      </c>
      <c r="T100" s="12">
        <f t="shared" si="4"/>
        <v>10</v>
      </c>
      <c r="U100" s="174"/>
      <c r="V100" s="174"/>
    </row>
    <row r="101" spans="2:22" ht="224.4" x14ac:dyDescent="0.25">
      <c r="B101" s="196"/>
      <c r="C101" s="8" t="s">
        <v>17</v>
      </c>
      <c r="D101" s="28" t="s">
        <v>160</v>
      </c>
      <c r="E101" s="203"/>
      <c r="F101" s="48">
        <f>Gastronomie!F101</f>
        <v>0</v>
      </c>
      <c r="G101" s="203"/>
      <c r="H101" s="48">
        <f>'1. Prüfung (Gastronomie)'!H101</f>
        <v>10</v>
      </c>
      <c r="I101" s="203"/>
      <c r="J101" s="13">
        <v>10</v>
      </c>
      <c r="K101" s="12">
        <v>10</v>
      </c>
      <c r="L101" s="200"/>
      <c r="M101" s="200"/>
      <c r="N101" s="50">
        <f>'1. Prüfung (Gastronomie)'!L101</f>
        <v>0</v>
      </c>
      <c r="O101" s="51"/>
      <c r="P101" s="11"/>
      <c r="S101" s="174" t="str">
        <f t="shared" si="3"/>
        <v/>
      </c>
      <c r="T101" s="12">
        <f t="shared" si="4"/>
        <v>10</v>
      </c>
      <c r="U101" s="174"/>
      <c r="V101" s="174"/>
    </row>
    <row r="102" spans="2:22" ht="52.8" x14ac:dyDescent="0.25">
      <c r="B102" s="196"/>
      <c r="C102" s="8" t="s">
        <v>72</v>
      </c>
      <c r="D102" s="28" t="s">
        <v>306</v>
      </c>
      <c r="E102" s="203"/>
      <c r="F102" s="48">
        <f>Gastronomie!F102</f>
        <v>0</v>
      </c>
      <c r="G102" s="203"/>
      <c r="H102" s="48">
        <f>'1. Prüfung (Gastronomie)'!H102</f>
        <v>10</v>
      </c>
      <c r="I102" s="203"/>
      <c r="J102" s="13">
        <v>10</v>
      </c>
      <c r="K102" s="12">
        <v>10</v>
      </c>
      <c r="L102" s="200"/>
      <c r="M102" s="200"/>
      <c r="N102" s="50">
        <f>'1. Prüfung (Gastronomie)'!L102</f>
        <v>0</v>
      </c>
      <c r="O102" s="51"/>
      <c r="P102" s="11"/>
      <c r="S102" s="174" t="str">
        <f t="shared" si="3"/>
        <v/>
      </c>
      <c r="T102" s="12">
        <f t="shared" si="4"/>
        <v>10</v>
      </c>
      <c r="U102" s="174"/>
      <c r="V102" s="174"/>
    </row>
    <row r="103" spans="2:22" ht="118.8" x14ac:dyDescent="0.25">
      <c r="B103" s="196"/>
      <c r="C103" s="8" t="s">
        <v>74</v>
      </c>
      <c r="D103" s="28" t="s">
        <v>162</v>
      </c>
      <c r="E103" s="203"/>
      <c r="F103" s="48">
        <f>Gastronomie!F103</f>
        <v>0</v>
      </c>
      <c r="G103" s="203"/>
      <c r="H103" s="48">
        <f>'1. Prüfung (Gastronomie)'!H103</f>
        <v>15</v>
      </c>
      <c r="I103" s="203"/>
      <c r="J103" s="13">
        <v>15</v>
      </c>
      <c r="K103" s="12">
        <v>15</v>
      </c>
      <c r="L103" s="200"/>
      <c r="M103" s="200"/>
      <c r="N103" s="50">
        <f>'1. Prüfung (Gastronomie)'!L103</f>
        <v>0</v>
      </c>
      <c r="O103" s="51"/>
      <c r="P103" s="11"/>
      <c r="S103" s="174" t="str">
        <f t="shared" si="3"/>
        <v/>
      </c>
      <c r="T103" s="12">
        <f t="shared" si="4"/>
        <v>15</v>
      </c>
      <c r="U103" s="174"/>
      <c r="V103" s="174"/>
    </row>
    <row r="104" spans="2:22" ht="66" x14ac:dyDescent="0.25">
      <c r="B104" s="197"/>
      <c r="C104" s="8" t="s">
        <v>88</v>
      </c>
      <c r="D104" s="28" t="s">
        <v>290</v>
      </c>
      <c r="E104" s="204"/>
      <c r="F104" s="48">
        <f>Gastronomie!F104</f>
        <v>0</v>
      </c>
      <c r="G104" s="204"/>
      <c r="H104" s="48">
        <f>'1. Prüfung (Gastronomie)'!H104</f>
        <v>5</v>
      </c>
      <c r="I104" s="204"/>
      <c r="J104" s="13">
        <v>5</v>
      </c>
      <c r="K104" s="12">
        <v>5</v>
      </c>
      <c r="L104" s="201"/>
      <c r="M104" s="201"/>
      <c r="N104" s="50">
        <f>'1. Prüfung (Gastronomie)'!L104</f>
        <v>0</v>
      </c>
      <c r="O104" s="51"/>
      <c r="P104" s="11"/>
      <c r="S104" s="23"/>
      <c r="T104" s="12">
        <f t="shared" si="4"/>
        <v>5</v>
      </c>
      <c r="U104" s="23"/>
      <c r="V104" s="23"/>
    </row>
    <row r="105" spans="2:22" ht="26.1" customHeight="1" x14ac:dyDescent="0.25">
      <c r="B105" s="29" t="s">
        <v>291</v>
      </c>
      <c r="C105" s="163" t="s">
        <v>292</v>
      </c>
      <c r="D105" s="163"/>
      <c r="E105" s="47">
        <f>Gastronomie!E105</f>
        <v>0</v>
      </c>
      <c r="F105" s="23"/>
      <c r="G105" s="47">
        <f>'1. Prüfung (Gastronomie)'!G105</f>
        <v>110</v>
      </c>
      <c r="H105" s="23"/>
      <c r="I105" s="49">
        <f>U105+V105</f>
        <v>110</v>
      </c>
      <c r="J105" s="23"/>
      <c r="K105" s="12">
        <v>110</v>
      </c>
      <c r="L105" s="12">
        <v>1</v>
      </c>
      <c r="M105" s="21">
        <f>(U105+V105)/100</f>
        <v>1.1000000000000001</v>
      </c>
      <c r="N105" s="50">
        <f>'1. Prüfung (Gastronomie)'!L105</f>
        <v>0</v>
      </c>
      <c r="O105" s="50"/>
      <c r="P105" s="11"/>
      <c r="S105" s="12" t="str">
        <f t="shared" si="3"/>
        <v>PRO2.1</v>
      </c>
      <c r="T105" s="23"/>
      <c r="U105" s="12">
        <f>IF(SUM(T106:T108)&gt;100,100,SUM(T106:T108))</f>
        <v>100</v>
      </c>
      <c r="V105" s="12">
        <f>T109</f>
        <v>10</v>
      </c>
    </row>
    <row r="106" spans="2:22" ht="250.8" x14ac:dyDescent="0.25">
      <c r="B106" s="195"/>
      <c r="C106" s="8" t="s">
        <v>240</v>
      </c>
      <c r="D106" s="28" t="s">
        <v>307</v>
      </c>
      <c r="E106" s="202"/>
      <c r="F106" s="48">
        <f>Gastronomie!F106</f>
        <v>0</v>
      </c>
      <c r="G106" s="202"/>
      <c r="H106" s="48">
        <f>'1. Prüfung (Gastronomie)'!H106</f>
        <v>35</v>
      </c>
      <c r="I106" s="202"/>
      <c r="J106" s="13">
        <v>35</v>
      </c>
      <c r="K106" s="12">
        <v>35</v>
      </c>
      <c r="L106" s="199"/>
      <c r="M106" s="199"/>
      <c r="N106" s="50">
        <f>'1. Prüfung (Gastronomie)'!L106</f>
        <v>0</v>
      </c>
      <c r="O106" s="51"/>
      <c r="P106" s="11"/>
      <c r="S106" s="23"/>
      <c r="T106" s="12">
        <f t="shared" si="4"/>
        <v>35</v>
      </c>
      <c r="U106" s="23"/>
      <c r="V106" s="23"/>
    </row>
    <row r="107" spans="2:22" ht="250.8" x14ac:dyDescent="0.25">
      <c r="B107" s="196"/>
      <c r="C107" s="8" t="s">
        <v>308</v>
      </c>
      <c r="D107" s="28" t="s">
        <v>295</v>
      </c>
      <c r="E107" s="203"/>
      <c r="F107" s="48">
        <f>Gastronomie!F107</f>
        <v>0</v>
      </c>
      <c r="G107" s="203"/>
      <c r="H107" s="48">
        <f>'1. Prüfung (Gastronomie)'!H107</f>
        <v>35</v>
      </c>
      <c r="I107" s="203"/>
      <c r="J107" s="13">
        <v>35</v>
      </c>
      <c r="K107" s="12">
        <v>35</v>
      </c>
      <c r="L107" s="200"/>
      <c r="M107" s="200"/>
      <c r="N107" s="50">
        <f>'1. Prüfung (Gastronomie)'!L107</f>
        <v>0</v>
      </c>
      <c r="O107" s="51"/>
      <c r="P107" s="11"/>
      <c r="S107" s="23"/>
      <c r="T107" s="12">
        <f t="shared" si="4"/>
        <v>35</v>
      </c>
      <c r="U107" s="23"/>
      <c r="V107" s="23"/>
    </row>
    <row r="108" spans="2:22" ht="184.8" x14ac:dyDescent="0.25">
      <c r="B108" s="196"/>
      <c r="C108" s="8" t="s">
        <v>231</v>
      </c>
      <c r="D108" s="28" t="s">
        <v>297</v>
      </c>
      <c r="E108" s="203"/>
      <c r="F108" s="48">
        <f>Gastronomie!F108</f>
        <v>0</v>
      </c>
      <c r="G108" s="203"/>
      <c r="H108" s="48">
        <f>'1. Prüfung (Gastronomie)'!H108</f>
        <v>35</v>
      </c>
      <c r="I108" s="203"/>
      <c r="J108" s="13">
        <v>35</v>
      </c>
      <c r="K108" s="12">
        <v>35</v>
      </c>
      <c r="L108" s="200"/>
      <c r="M108" s="200"/>
      <c r="N108" s="50">
        <f>'1. Prüfung (Gastronomie)'!L108</f>
        <v>0</v>
      </c>
      <c r="O108" s="51"/>
      <c r="P108" s="11"/>
      <c r="S108" s="23"/>
      <c r="T108" s="12">
        <f t="shared" si="4"/>
        <v>35</v>
      </c>
      <c r="U108" s="23"/>
      <c r="V108" s="23"/>
    </row>
    <row r="109" spans="2:22" ht="66" x14ac:dyDescent="0.25">
      <c r="B109" s="197"/>
      <c r="C109" s="8" t="s">
        <v>309</v>
      </c>
      <c r="D109" s="28" t="s">
        <v>298</v>
      </c>
      <c r="E109" s="204"/>
      <c r="F109" s="48">
        <f>Gastronomie!F109</f>
        <v>0</v>
      </c>
      <c r="G109" s="204"/>
      <c r="H109" s="48">
        <f>'1. Prüfung (Gastronomie)'!H109</f>
        <v>10</v>
      </c>
      <c r="I109" s="204"/>
      <c r="J109" s="13">
        <v>10</v>
      </c>
      <c r="K109" s="12">
        <v>10</v>
      </c>
      <c r="L109" s="201"/>
      <c r="M109" s="201"/>
      <c r="N109" s="50">
        <f>'1. Prüfung (Gastronomie)'!L109</f>
        <v>0</v>
      </c>
      <c r="O109" s="51"/>
      <c r="P109" s="11"/>
      <c r="S109" s="23"/>
      <c r="T109" s="12">
        <f t="shared" si="4"/>
        <v>10</v>
      </c>
      <c r="U109" s="23"/>
      <c r="V109" s="23"/>
    </row>
    <row r="110" spans="2:22" ht="26.1" customHeight="1" x14ac:dyDescent="0.25">
      <c r="B110" s="29" t="s">
        <v>163</v>
      </c>
      <c r="C110" s="163" t="s">
        <v>164</v>
      </c>
      <c r="D110" s="163"/>
      <c r="E110" s="47">
        <f>Gastronomie!E110</f>
        <v>0</v>
      </c>
      <c r="F110" s="23"/>
      <c r="G110" s="47">
        <f>'1. Prüfung (Gastronomie)'!G110</f>
        <v>100</v>
      </c>
      <c r="H110" s="23"/>
      <c r="I110" s="49">
        <f>U110</f>
        <v>100</v>
      </c>
      <c r="J110" s="23"/>
      <c r="K110" s="12">
        <v>100</v>
      </c>
      <c r="L110" s="12">
        <v>2</v>
      </c>
      <c r="M110" s="21">
        <f>U110/K110</f>
        <v>1</v>
      </c>
      <c r="N110" s="50">
        <f>'1. Prüfung (Gastronomie)'!L110</f>
        <v>0</v>
      </c>
      <c r="O110" s="50"/>
      <c r="P110" s="11"/>
      <c r="S110" s="12" t="str">
        <f t="shared" si="3"/>
        <v>PRO2.4</v>
      </c>
      <c r="T110" s="23"/>
      <c r="U110" s="12">
        <f>SUM(T111:T113)</f>
        <v>100</v>
      </c>
      <c r="V110" s="23"/>
    </row>
    <row r="111" spans="2:22" ht="26.4" x14ac:dyDescent="0.25">
      <c r="B111" s="173"/>
      <c r="C111" s="9" t="s">
        <v>13</v>
      </c>
      <c r="D111" s="28" t="s">
        <v>165</v>
      </c>
      <c r="E111" s="193"/>
      <c r="F111" s="48">
        <f>Gastronomie!F111</f>
        <v>0</v>
      </c>
      <c r="G111" s="193"/>
      <c r="H111" s="48">
        <f>'1. Prüfung (Gastronomie)'!H111</f>
        <v>35</v>
      </c>
      <c r="I111" s="193"/>
      <c r="J111" s="13">
        <v>35</v>
      </c>
      <c r="K111" s="12">
        <v>35</v>
      </c>
      <c r="L111" s="174"/>
      <c r="M111" s="174"/>
      <c r="N111" s="50">
        <f>'1. Prüfung (Gastronomie)'!L111</f>
        <v>0</v>
      </c>
      <c r="O111" s="51"/>
      <c r="P111" s="11"/>
      <c r="S111" s="174" t="str">
        <f t="shared" si="3"/>
        <v/>
      </c>
      <c r="T111" s="12">
        <f t="shared" si="4"/>
        <v>35</v>
      </c>
      <c r="U111" s="174"/>
      <c r="V111" s="174"/>
    </row>
    <row r="112" spans="2:22" ht="92.4" x14ac:dyDescent="0.25">
      <c r="B112" s="173"/>
      <c r="C112" s="9" t="s">
        <v>15</v>
      </c>
      <c r="D112" s="28" t="s">
        <v>166</v>
      </c>
      <c r="E112" s="193"/>
      <c r="F112" s="48">
        <f>Gastronomie!F112</f>
        <v>0</v>
      </c>
      <c r="G112" s="193"/>
      <c r="H112" s="48">
        <f>'1. Prüfung (Gastronomie)'!H112</f>
        <v>30</v>
      </c>
      <c r="I112" s="193"/>
      <c r="J112" s="13">
        <v>30</v>
      </c>
      <c r="K112" s="12">
        <v>30</v>
      </c>
      <c r="L112" s="174"/>
      <c r="M112" s="174"/>
      <c r="N112" s="50">
        <f>'1. Prüfung (Gastronomie)'!L112</f>
        <v>0</v>
      </c>
      <c r="O112" s="51"/>
      <c r="P112" s="11"/>
      <c r="S112" s="174" t="str">
        <f t="shared" si="3"/>
        <v/>
      </c>
      <c r="T112" s="12">
        <f t="shared" si="4"/>
        <v>30</v>
      </c>
      <c r="U112" s="174"/>
      <c r="V112" s="174"/>
    </row>
    <row r="113" spans="2:22" ht="26.4" x14ac:dyDescent="0.25">
      <c r="B113" s="173"/>
      <c r="C113" s="9" t="s">
        <v>35</v>
      </c>
      <c r="D113" s="28" t="s">
        <v>167</v>
      </c>
      <c r="E113" s="193"/>
      <c r="F113" s="48">
        <f>Gastronomie!F113</f>
        <v>0</v>
      </c>
      <c r="G113" s="193"/>
      <c r="H113" s="48">
        <f>'1. Prüfung (Gastronomie)'!H113</f>
        <v>35</v>
      </c>
      <c r="I113" s="193"/>
      <c r="J113" s="13">
        <v>35</v>
      </c>
      <c r="K113" s="12">
        <v>35</v>
      </c>
      <c r="L113" s="174"/>
      <c r="M113" s="174"/>
      <c r="N113" s="50">
        <f>'1. Prüfung (Gastronomie)'!L113</f>
        <v>0</v>
      </c>
      <c r="O113" s="51"/>
      <c r="P113" s="11"/>
      <c r="S113" s="174" t="str">
        <f t="shared" si="3"/>
        <v/>
      </c>
      <c r="T113" s="12">
        <f t="shared" si="4"/>
        <v>35</v>
      </c>
      <c r="U113" s="174"/>
      <c r="V113" s="174"/>
    </row>
  </sheetData>
  <mergeCells count="185">
    <mergeCell ref="V13:V17"/>
    <mergeCell ref="P10:P11"/>
    <mergeCell ref="S10:S11"/>
    <mergeCell ref="G91:G93"/>
    <mergeCell ref="G95:G104"/>
    <mergeCell ref="G106:G109"/>
    <mergeCell ref="G111:G113"/>
    <mergeCell ref="G40:G51"/>
    <mergeCell ref="G53:G61"/>
    <mergeCell ref="G63:G69"/>
    <mergeCell ref="G71:G76"/>
    <mergeCell ref="G79:G85"/>
    <mergeCell ref="G87:G89"/>
    <mergeCell ref="V79:V85"/>
    <mergeCell ref="V71:V76"/>
    <mergeCell ref="S63:S69"/>
    <mergeCell ref="U63:U69"/>
    <mergeCell ref="V63:V69"/>
    <mergeCell ref="V40:V51"/>
    <mergeCell ref="U35:U38"/>
    <mergeCell ref="V35:V38"/>
    <mergeCell ref="V26:V33"/>
    <mergeCell ref="T10:T11"/>
    <mergeCell ref="U10:U11"/>
    <mergeCell ref="C110:D110"/>
    <mergeCell ref="B111:B113"/>
    <mergeCell ref="E111:E113"/>
    <mergeCell ref="I111:I113"/>
    <mergeCell ref="L111:L113"/>
    <mergeCell ref="M111:M113"/>
    <mergeCell ref="S95:S103"/>
    <mergeCell ref="U95:U103"/>
    <mergeCell ref="V95:V103"/>
    <mergeCell ref="C105:D105"/>
    <mergeCell ref="B106:B109"/>
    <mergeCell ref="E106:E109"/>
    <mergeCell ref="I106:I109"/>
    <mergeCell ref="L106:L109"/>
    <mergeCell ref="M106:M109"/>
    <mergeCell ref="S111:S113"/>
    <mergeCell ref="U111:U113"/>
    <mergeCell ref="V111:V113"/>
    <mergeCell ref="C94:D94"/>
    <mergeCell ref="B95:B104"/>
    <mergeCell ref="E95:E104"/>
    <mergeCell ref="I95:I104"/>
    <mergeCell ref="L95:L104"/>
    <mergeCell ref="M95:M104"/>
    <mergeCell ref="V87:V89"/>
    <mergeCell ref="C90:D90"/>
    <mergeCell ref="B91:B93"/>
    <mergeCell ref="E91:E93"/>
    <mergeCell ref="I91:I93"/>
    <mergeCell ref="L91:L93"/>
    <mergeCell ref="M91:M93"/>
    <mergeCell ref="S91:S93"/>
    <mergeCell ref="U91:U93"/>
    <mergeCell ref="V91:V93"/>
    <mergeCell ref="C86:D86"/>
    <mergeCell ref="B87:B89"/>
    <mergeCell ref="E87:E89"/>
    <mergeCell ref="I87:I89"/>
    <mergeCell ref="L87:L89"/>
    <mergeCell ref="M87:M89"/>
    <mergeCell ref="S87:S89"/>
    <mergeCell ref="U87:U89"/>
    <mergeCell ref="U71:U76"/>
    <mergeCell ref="C77:D77"/>
    <mergeCell ref="C78:D78"/>
    <mergeCell ref="B79:B85"/>
    <mergeCell ref="E79:E85"/>
    <mergeCell ref="I79:I85"/>
    <mergeCell ref="L79:L85"/>
    <mergeCell ref="M79:M85"/>
    <mergeCell ref="S79:S85"/>
    <mergeCell ref="U79:U85"/>
    <mergeCell ref="C70:D70"/>
    <mergeCell ref="B71:B76"/>
    <mergeCell ref="E71:E76"/>
    <mergeCell ref="I71:I76"/>
    <mergeCell ref="L71:L76"/>
    <mergeCell ref="M71:M76"/>
    <mergeCell ref="S71:S76"/>
    <mergeCell ref="C62:D62"/>
    <mergeCell ref="B63:B69"/>
    <mergeCell ref="E63:E69"/>
    <mergeCell ref="I63:I69"/>
    <mergeCell ref="L63:L69"/>
    <mergeCell ref="M63:M69"/>
    <mergeCell ref="C52:D52"/>
    <mergeCell ref="B53:B61"/>
    <mergeCell ref="E53:E61"/>
    <mergeCell ref="I53:I61"/>
    <mergeCell ref="L53:L61"/>
    <mergeCell ref="M53:M61"/>
    <mergeCell ref="S53:S61"/>
    <mergeCell ref="U53:U61"/>
    <mergeCell ref="V53:V61"/>
    <mergeCell ref="C39:D39"/>
    <mergeCell ref="B40:B51"/>
    <mergeCell ref="E40:E51"/>
    <mergeCell ref="I40:I51"/>
    <mergeCell ref="L40:L51"/>
    <mergeCell ref="M40:M51"/>
    <mergeCell ref="S40:S51"/>
    <mergeCell ref="U40:U51"/>
    <mergeCell ref="S26:S33"/>
    <mergeCell ref="U26:U33"/>
    <mergeCell ref="C34:D34"/>
    <mergeCell ref="B35:B38"/>
    <mergeCell ref="E35:E38"/>
    <mergeCell ref="I35:I38"/>
    <mergeCell ref="L35:L38"/>
    <mergeCell ref="M35:M38"/>
    <mergeCell ref="S35:S38"/>
    <mergeCell ref="G26:G33"/>
    <mergeCell ref="G35:G38"/>
    <mergeCell ref="C25:D25"/>
    <mergeCell ref="B26:B33"/>
    <mergeCell ref="E26:E33"/>
    <mergeCell ref="I26:I33"/>
    <mergeCell ref="L26:L33"/>
    <mergeCell ref="M26:M33"/>
    <mergeCell ref="V19:V21"/>
    <mergeCell ref="C22:D22"/>
    <mergeCell ref="B23:B24"/>
    <mergeCell ref="E23:E24"/>
    <mergeCell ref="I23:I24"/>
    <mergeCell ref="L23:L24"/>
    <mergeCell ref="M23:M24"/>
    <mergeCell ref="S23:S24"/>
    <mergeCell ref="U23:U24"/>
    <mergeCell ref="V23:V24"/>
    <mergeCell ref="G19:G21"/>
    <mergeCell ref="G23:G24"/>
    <mergeCell ref="C18:D18"/>
    <mergeCell ref="B19:B21"/>
    <mergeCell ref="E19:E21"/>
    <mergeCell ref="I19:I21"/>
    <mergeCell ref="L19:L21"/>
    <mergeCell ref="M19:M21"/>
    <mergeCell ref="S19:S21"/>
    <mergeCell ref="U19:U21"/>
    <mergeCell ref="B13:B17"/>
    <mergeCell ref="E13:E17"/>
    <mergeCell ref="I13:I17"/>
    <mergeCell ref="L13:L17"/>
    <mergeCell ref="M13:M17"/>
    <mergeCell ref="S13:S17"/>
    <mergeCell ref="G13:G17"/>
    <mergeCell ref="U13:U17"/>
    <mergeCell ref="C12:D12"/>
    <mergeCell ref="B10:D11"/>
    <mergeCell ref="E10:F10"/>
    <mergeCell ref="I10:K10"/>
    <mergeCell ref="L10:L11"/>
    <mergeCell ref="M10:M11"/>
    <mergeCell ref="N10:N11"/>
    <mergeCell ref="O10:O11"/>
    <mergeCell ref="G10:H10"/>
    <mergeCell ref="B7:C7"/>
    <mergeCell ref="D7:F7"/>
    <mergeCell ref="B8:C8"/>
    <mergeCell ref="D8:F8"/>
    <mergeCell ref="B4:C4"/>
    <mergeCell ref="D4:F4"/>
    <mergeCell ref="J4:L4"/>
    <mergeCell ref="J6:L6"/>
    <mergeCell ref="V10:V11"/>
    <mergeCell ref="M6:P6"/>
    <mergeCell ref="M4:P4"/>
    <mergeCell ref="B5:C5"/>
    <mergeCell ref="D5:F5"/>
    <mergeCell ref="B6:C6"/>
    <mergeCell ref="D6:F6"/>
    <mergeCell ref="B2:C2"/>
    <mergeCell ref="D2:F2"/>
    <mergeCell ref="J2:L2"/>
    <mergeCell ref="M2:P2"/>
    <mergeCell ref="B3:C3"/>
    <mergeCell ref="D3:F3"/>
    <mergeCell ref="J3:L3"/>
    <mergeCell ref="M3:P3"/>
    <mergeCell ref="J5:L5"/>
    <mergeCell ref="M5:P5"/>
  </mergeCells>
  <dataValidations count="1">
    <dataValidation type="list" allowBlank="1" showInputMessage="1" showErrorMessage="1" sqref="J63" xr:uid="{00000000-0002-0000-14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039DE91E-7E8D-4D43-8323-7E895940B17A}">
            <x14:iconSet iconSet="3Symbols" showValue="0" custom="1">
              <x14:cfvo type="percent">
                <xm:f>0</xm:f>
              </x14:cfvo>
              <x14:cfvo type="num">
                <xm:f>2</xm:f>
              </x14:cfvo>
              <x14:cfvo type="num">
                <xm:f>3</xm:f>
              </x14:cfvo>
              <x14:cfIcon iconSet="3Symbols" iconId="2"/>
              <x14:cfIcon iconSet="3Symbols" iconId="1"/>
              <x14:cfIcon iconSet="3Symbols" iconId="0"/>
            </x14:iconSet>
          </x14:cfRule>
          <xm:sqref>N12:O113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249977111117893"/>
  </sheetPr>
  <dimension ref="B2:F36"/>
  <sheetViews>
    <sheetView view="pageBreakPreview" zoomScaleNormal="100" zoomScaleSheetLayoutView="100" workbookViewId="0">
      <selection activeCell="C7" sqref="C7"/>
    </sheetView>
  </sheetViews>
  <sheetFormatPr baseColWidth="10" defaultColWidth="11.44140625" defaultRowHeight="13.2" x14ac:dyDescent="0.25"/>
  <cols>
    <col min="1" max="1" width="1.6640625" style="27" customWidth="1"/>
    <col min="2" max="2" width="9.6640625" style="27" customWidth="1"/>
    <col min="3" max="3" width="40.6640625" style="27" customWidth="1"/>
    <col min="4" max="6" width="17.6640625" style="27" customWidth="1"/>
    <col min="7" max="7" width="1.6640625" style="27" customWidth="1"/>
    <col min="8" max="16384" width="11.44140625" style="27"/>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s="27" t="str">
        <f>Deckblatt!C4</f>
        <v>© DGNB 2018</v>
      </c>
    </row>
    <row r="9" spans="2:6" ht="26.4" x14ac:dyDescent="0.25">
      <c r="B9" s="20" t="s">
        <v>334</v>
      </c>
      <c r="C9" s="20" t="s">
        <v>0</v>
      </c>
      <c r="D9" s="24" t="s">
        <v>336</v>
      </c>
      <c r="E9" s="24" t="s">
        <v>342</v>
      </c>
      <c r="F9" s="20" t="s">
        <v>11</v>
      </c>
    </row>
    <row r="10" spans="2:6" x14ac:dyDescent="0.25">
      <c r="B10" s="30" t="str">
        <f>'1. Prüfung (Gastronomie)'!B12</f>
        <v>ENV1.1</v>
      </c>
      <c r="C10" s="64" t="str">
        <f>'1. Prüfung (Gastronomie)'!C12:D12</f>
        <v>Umweltwirkungen über den Lebenszyklus</v>
      </c>
      <c r="D10" s="12">
        <f>'1. Prüfung (Gastronomie)'!J12</f>
        <v>12</v>
      </c>
      <c r="E10" s="12">
        <f>'2. Prüfung (Gastronomie)'!I12</f>
        <v>100</v>
      </c>
      <c r="F10" s="21">
        <f>'2. Prüfung (Gastronomie)'!M12</f>
        <v>1</v>
      </c>
    </row>
    <row r="11" spans="2:6" x14ac:dyDescent="0.25">
      <c r="B11" s="30" t="str">
        <f>'1. Prüfung (Gastronomie)'!B18</f>
        <v>ENV1.2</v>
      </c>
      <c r="C11" s="65" t="str">
        <f>'1. Prüfung (Gastronomie)'!C18:D18</f>
        <v>Risiken für die lokale Umwelt</v>
      </c>
      <c r="D11" s="12">
        <f>'1. Prüfung (Gastronomie)'!J18</f>
        <v>8</v>
      </c>
      <c r="E11" s="12">
        <f>'2. Prüfung (Gastronomie)'!I18</f>
        <v>100</v>
      </c>
      <c r="F11" s="21">
        <f>'2. Prüfung (Gastronomie)'!M18</f>
        <v>1</v>
      </c>
    </row>
    <row r="12" spans="2:6" ht="25.5" customHeight="1" x14ac:dyDescent="0.25">
      <c r="B12" s="30" t="str">
        <f>'1. Prüfung (Gastronomie)'!B22</f>
        <v>ENV1.3</v>
      </c>
      <c r="C12" s="65" t="str">
        <f>'1. Prüfung (Gastronomie)'!C22:D22</f>
        <v>Verantwortungsbewusste Ressourcengewinnung</v>
      </c>
      <c r="D12" s="12">
        <f>'1. Prüfung (Gastronomie)'!J22</f>
        <v>4</v>
      </c>
      <c r="E12" s="12">
        <f>'2. Prüfung (Gastronomie)'!I22</f>
        <v>100</v>
      </c>
      <c r="F12" s="21">
        <f>'2. Prüfung (Gastronomie)'!M22</f>
        <v>1</v>
      </c>
    </row>
    <row r="13" spans="2:6" x14ac:dyDescent="0.25">
      <c r="B13" s="30" t="str">
        <f>'1. Prüfung (Gastronomie)'!B25</f>
        <v>ENV1.8</v>
      </c>
      <c r="C13" s="65" t="str">
        <f>'1. Prüfung (Gastronomie)'!C25:D25</f>
        <v>Energieeffizienz und Klimaschutz</v>
      </c>
      <c r="D13" s="12">
        <f>'1. Prüfung (Gastronomie)'!J25</f>
        <v>6</v>
      </c>
      <c r="E13" s="12">
        <f>'2. Prüfung (Gastronomie)'!I25</f>
        <v>115</v>
      </c>
      <c r="F13" s="21">
        <f>'2. Prüfung (Gastronomie)'!M25</f>
        <v>1.1499999999999999</v>
      </c>
    </row>
    <row r="14" spans="2:6" x14ac:dyDescent="0.25">
      <c r="B14" s="30" t="str">
        <f>'1. Prüfung (Gastronomie)'!B34</f>
        <v>ECO1.1</v>
      </c>
      <c r="C14" s="65" t="str">
        <f>'1. Prüfung (Gastronomie)'!C34:D34</f>
        <v>Kosten über den Lebenszyklus</v>
      </c>
      <c r="D14" s="12">
        <f>'1. Prüfung (Gastronomie)'!J34</f>
        <v>15</v>
      </c>
      <c r="E14" s="12">
        <f>'2. Prüfung (Gastronomie)'!I34</f>
        <v>110</v>
      </c>
      <c r="F14" s="21">
        <f>'2. Prüfung (Gastronomie)'!M34</f>
        <v>1.1000000000000001</v>
      </c>
    </row>
    <row r="15" spans="2:6" x14ac:dyDescent="0.25">
      <c r="B15" s="30" t="str">
        <f>'1. Prüfung (Gastronomie)'!B39</f>
        <v>SOC1.1</v>
      </c>
      <c r="C15" s="65" t="str">
        <f>'1. Prüfung (Gastronomie)'!C39:D39</f>
        <v>Thermischer Komfort</v>
      </c>
      <c r="D15" s="12">
        <f>'1. Prüfung (Gastronomie)'!J39</f>
        <v>2</v>
      </c>
      <c r="E15" s="12">
        <f>'2. Prüfung (Gastronomie)'!I39</f>
        <v>100</v>
      </c>
      <c r="F15" s="21">
        <f>'2. Prüfung (Gastronomie)'!M39</f>
        <v>1</v>
      </c>
    </row>
    <row r="16" spans="2:6" x14ac:dyDescent="0.25">
      <c r="B16" s="30" t="str">
        <f>'1. Prüfung (Gastronomie)'!B52</f>
        <v>SOC1.2</v>
      </c>
      <c r="C16" s="65" t="str">
        <f>'1. Prüfung (Gastronomie)'!C52:D52</f>
        <v>Innenraumluftqualität</v>
      </c>
      <c r="D16" s="12">
        <f>'1. Prüfung (Gastronomie)'!J52</f>
        <v>9</v>
      </c>
      <c r="E16" s="12">
        <f>'2. Prüfung (Gastronomie)'!I52</f>
        <v>104</v>
      </c>
      <c r="F16" s="21">
        <f>'2. Prüfung (Gastronomie)'!M52</f>
        <v>1.04</v>
      </c>
    </row>
    <row r="17" spans="2:6" x14ac:dyDescent="0.25">
      <c r="B17" s="30" t="str">
        <f>'1. Prüfung (Gastronomie)'!B62</f>
        <v>SOC1.4</v>
      </c>
      <c r="C17" s="65" t="str">
        <f>'1. Prüfung (Gastronomie)'!C62:D62</f>
        <v>Visueller Komfort</v>
      </c>
      <c r="D17" s="12">
        <f>'1. Prüfung (Gastronomie)'!J62</f>
        <v>5</v>
      </c>
      <c r="E17" s="12">
        <f>'2. Prüfung (Gastronomie)'!I62</f>
        <v>100</v>
      </c>
      <c r="F17" s="21">
        <f>'2. Prüfung (Gastronomie)'!M62</f>
        <v>1</v>
      </c>
    </row>
    <row r="18" spans="2:6" x14ac:dyDescent="0.25">
      <c r="B18" s="30" t="str">
        <f>'1. Prüfung (Gastronomie)'!B70</f>
        <v>SOC1.6</v>
      </c>
      <c r="C18" s="65" t="str">
        <f>'1. Prüfung (Gastronomie)'!C70:D70</f>
        <v>Aufenthaltsqualitäten</v>
      </c>
      <c r="D18" s="12">
        <f>'1. Prüfung (Gastronomie)'!J70</f>
        <v>6</v>
      </c>
      <c r="E18" s="12">
        <f>'2. Prüfung (Gastronomie)'!I70</f>
        <v>80</v>
      </c>
      <c r="F18" s="21">
        <f>'2. Prüfung (Gastronomie)'!M70</f>
        <v>1</v>
      </c>
    </row>
    <row r="19" spans="2:6" x14ac:dyDescent="0.25">
      <c r="B19" s="30" t="str">
        <f>'1. Prüfung (Gastronomie)'!B77</f>
        <v>SOC2.1</v>
      </c>
      <c r="C19" s="65" t="s">
        <v>337</v>
      </c>
      <c r="D19" s="12">
        <f>'1. Prüfung (Gastronomie)'!J77</f>
        <v>8</v>
      </c>
      <c r="E19" s="12">
        <f>'2. Prüfung (Gastronomie)'!I77</f>
        <v>100</v>
      </c>
      <c r="F19" s="21">
        <f>'2. Prüfung (Gastronomie)'!M77</f>
        <v>1</v>
      </c>
    </row>
    <row r="20" spans="2:6" x14ac:dyDescent="0.25">
      <c r="B20" s="30" t="str">
        <f>'1. Prüfung (Gastronomie)'!B78</f>
        <v>TEC1.6</v>
      </c>
      <c r="C20" s="65" t="str">
        <f>'1. Prüfung (Gastronomie)'!C78:D78</f>
        <v>Rückbau- und Recyclingfreundlichkeit</v>
      </c>
      <c r="D20" s="12">
        <f>'1. Prüfung (Gastronomie)'!J78</f>
        <v>10</v>
      </c>
      <c r="E20" s="12">
        <f>'2. Prüfung (Gastronomie)'!I78</f>
        <v>115</v>
      </c>
      <c r="F20" s="21">
        <f>'2. Prüfung (Gastronomie)'!M78</f>
        <v>1.1499999999999999</v>
      </c>
    </row>
    <row r="21" spans="2:6" x14ac:dyDescent="0.25">
      <c r="B21" s="30" t="str">
        <f>'1. Prüfung (Gastronomie)'!B86</f>
        <v>PRO1.1</v>
      </c>
      <c r="C21" s="64" t="str">
        <f>'1. Prüfung (Gastronomie)'!C86:D86</f>
        <v>Projektvorbereitung und Planung</v>
      </c>
      <c r="D21" s="12">
        <f>'1. Prüfung (Gastronomie)'!J86</f>
        <v>2</v>
      </c>
      <c r="E21" s="12">
        <f>'2. Prüfung (Gastronomie)'!I86</f>
        <v>100</v>
      </c>
      <c r="F21" s="21">
        <f>'2. Prüfung (Gastronomie)'!M86</f>
        <v>1</v>
      </c>
    </row>
    <row r="22" spans="2:6" x14ac:dyDescent="0.25">
      <c r="B22" s="30" t="str">
        <f>'1. Prüfung (Gastronomie)'!B90</f>
        <v>PRO1.6</v>
      </c>
      <c r="C22" s="64" t="str">
        <f>'1. Prüfung (Gastronomie)'!C90:D90</f>
        <v>Verfahren zur gestalterischen Konzeption</v>
      </c>
      <c r="D22" s="12">
        <f>'1. Prüfung (Gastronomie)'!J90</f>
        <v>4</v>
      </c>
      <c r="E22" s="12">
        <f>'2. Prüfung (Gastronomie)'!I90</f>
        <v>100</v>
      </c>
      <c r="F22" s="21">
        <f>'2. Prüfung (Gastronomie)'!M90</f>
        <v>1</v>
      </c>
    </row>
    <row r="23" spans="2:6" ht="26.4" x14ac:dyDescent="0.25">
      <c r="B23" s="30" t="str">
        <f>'1. Prüfung (Gastronomie)'!B94</f>
        <v>PRO1.8</v>
      </c>
      <c r="C23" s="64" t="str">
        <f>'1. Prüfung (Gastronomie)'!C94:D94</f>
        <v>Konzeptionierung und Voraussetzungen für eine optimale Nutzung</v>
      </c>
      <c r="D23" s="12">
        <f>'1. Prüfung (Gastronomie)'!J94</f>
        <v>6</v>
      </c>
      <c r="E23" s="12">
        <f>'2. Prüfung (Gastronomie)'!I94</f>
        <v>100</v>
      </c>
      <c r="F23" s="21">
        <f>'2. Prüfung (Gastronomie)'!M94</f>
        <v>1</v>
      </c>
    </row>
    <row r="24" spans="2:6" x14ac:dyDescent="0.25">
      <c r="B24" s="30" t="str">
        <f>'1. Prüfung (Gastronomie)'!B105</f>
        <v>PRO2.1</v>
      </c>
      <c r="C24" s="64" t="str">
        <f>'1. Prüfung (Gastronomie)'!C105:D105</f>
        <v>Baustelle / Bauprozess</v>
      </c>
      <c r="D24" s="12">
        <f>'1. Prüfung (Gastronomie)'!J105</f>
        <v>1</v>
      </c>
      <c r="E24" s="12">
        <f>'2. Prüfung (Gastronomie)'!I105</f>
        <v>110</v>
      </c>
      <c r="F24" s="21">
        <f>'2. Prüfung (Gastronomie)'!M105</f>
        <v>1.1000000000000001</v>
      </c>
    </row>
    <row r="25" spans="2:6" x14ac:dyDescent="0.25">
      <c r="B25" s="30" t="str">
        <f>'1. Prüfung (Gastronomie)'!B110</f>
        <v>PRO2.4</v>
      </c>
      <c r="C25" s="64" t="str">
        <f>'1. Prüfung (Gastronomie)'!C110:D110</f>
        <v>Nutzerkommunikation</v>
      </c>
      <c r="D25" s="12">
        <f>'1. Prüfung (Gastronomie)'!J110</f>
        <v>2</v>
      </c>
      <c r="E25" s="12">
        <f>'2. Prüfung (Gastronomie)'!I110</f>
        <v>100</v>
      </c>
      <c r="F25" s="21">
        <f>'2. Prüfung (Gastronomie)'!M110</f>
        <v>1</v>
      </c>
    </row>
    <row r="27" spans="2:6" x14ac:dyDescent="0.25">
      <c r="B27" s="192" t="s">
        <v>190</v>
      </c>
      <c r="C27" s="192"/>
      <c r="D27" s="20" t="s">
        <v>338</v>
      </c>
      <c r="E27" s="20" t="s">
        <v>11</v>
      </c>
    </row>
    <row r="28" spans="2:6" x14ac:dyDescent="0.25">
      <c r="B28" s="184" t="str">
        <f>'1. Prüfung (Gastronomie)'!D2</f>
        <v>Ökologische Qualität (ENV)</v>
      </c>
      <c r="C28" s="184"/>
      <c r="D28" s="66">
        <f>(D10+D11+D12+D13)/100</f>
        <v>0.3</v>
      </c>
      <c r="E28" s="21">
        <f>'2. Prüfung (Gastronomie)'!B2</f>
        <v>1</v>
      </c>
    </row>
    <row r="29" spans="2:6" x14ac:dyDescent="0.25">
      <c r="B29" s="184" t="str">
        <f>'1. Prüfung (Gastronomie)'!D3</f>
        <v>Ökonomische Qualität (ECO)</v>
      </c>
      <c r="C29" s="184"/>
      <c r="D29" s="66">
        <f>D14/100</f>
        <v>0.15</v>
      </c>
      <c r="E29" s="21">
        <f>'2. Prüfung (Gastronomie)'!B3</f>
        <v>1</v>
      </c>
    </row>
    <row r="30" spans="2:6" x14ac:dyDescent="0.25">
      <c r="B30" s="184" t="str">
        <f>'1. Prüfung (Gastronomie)'!D4</f>
        <v>Soziokulturelle und Funktionale Qualität (SOC)</v>
      </c>
      <c r="C30" s="184"/>
      <c r="D30" s="66">
        <f>(D15+D16+D17+D18+D19)/100</f>
        <v>0.3</v>
      </c>
      <c r="E30" s="21">
        <f>'2. Prüfung (Gastronomie)'!B4</f>
        <v>1</v>
      </c>
    </row>
    <row r="31" spans="2:6" x14ac:dyDescent="0.25">
      <c r="B31" s="184" t="str">
        <f>'1. Prüfung (Gastronomie)'!D5</f>
        <v>Technische Qualität (TEC)</v>
      </c>
      <c r="C31" s="184"/>
      <c r="D31" s="66">
        <f>D20/100</f>
        <v>0.1</v>
      </c>
      <c r="E31" s="21">
        <f>'2. Prüfung (Gastronomie)'!B5</f>
        <v>1</v>
      </c>
    </row>
    <row r="32" spans="2:6" x14ac:dyDescent="0.25">
      <c r="B32" s="184" t="str">
        <f>'1. Prüfung (Gastronomie)'!D6</f>
        <v>Prozessqualität (PRO)</v>
      </c>
      <c r="C32" s="184"/>
      <c r="D32" s="66">
        <f>(D21+D22+D23+D24+D25)/100</f>
        <v>0.15</v>
      </c>
      <c r="E32" s="21">
        <f>'2. Prüfung (Gastronomie)'!B6</f>
        <v>1</v>
      </c>
    </row>
    <row r="33" spans="2:5" x14ac:dyDescent="0.25">
      <c r="B33" s="190" t="s">
        <v>341</v>
      </c>
      <c r="C33" s="191"/>
      <c r="D33" s="191"/>
      <c r="E33" s="191"/>
    </row>
    <row r="34" spans="2:5" x14ac:dyDescent="0.25">
      <c r="B34" s="184" t="s">
        <v>206</v>
      </c>
      <c r="C34" s="184"/>
      <c r="D34" s="186">
        <f>'2. Prüfung (Gastronomie)'!B7</f>
        <v>1</v>
      </c>
      <c r="E34" s="187"/>
    </row>
    <row r="35" spans="2:5" x14ac:dyDescent="0.25">
      <c r="B35" s="184" t="s">
        <v>339</v>
      </c>
      <c r="C35" s="184"/>
      <c r="D35" s="188" t="str">
        <f>IF(AND(E28&gt;=65/100,E30&gt;=65/100,E32&gt;=65/100),"Nebenanforderung Platin erfüllt",IF(AND(E28&gt;=1/2,E30&gt;=1/2,E32&gt;=1/2),"Nebenanforderung Gold erfüllt",IF(AND(E28&gt;=35/100,E30&gt;=35/100,E32&gt;=35/100),"Nebenanforderung Silber erfüllt","Nebenanforderung nicht erfüllt")))</f>
        <v>Nebenanforderung Platin erfüllt</v>
      </c>
      <c r="E35" s="189"/>
    </row>
    <row r="36" spans="2:5" x14ac:dyDescent="0.25">
      <c r="B36" s="184" t="s">
        <v>198</v>
      </c>
      <c r="C36" s="184"/>
      <c r="D36" s="188" t="str">
        <f>'2. Prüfung (Gastronomie)'!B8</f>
        <v>PLATIN</v>
      </c>
      <c r="E36" s="189"/>
    </row>
  </sheetData>
  <mergeCells count="17">
    <mergeCell ref="B35:C35"/>
    <mergeCell ref="D35:E35"/>
    <mergeCell ref="B36:C36"/>
    <mergeCell ref="D36:E36"/>
    <mergeCell ref="B29:C29"/>
    <mergeCell ref="B30:C30"/>
    <mergeCell ref="B31:C31"/>
    <mergeCell ref="B32:C32"/>
    <mergeCell ref="B33:E33"/>
    <mergeCell ref="B34:C34"/>
    <mergeCell ref="D34:E34"/>
    <mergeCell ref="B28:C28"/>
    <mergeCell ref="D2:F2"/>
    <mergeCell ref="D3:F3"/>
    <mergeCell ref="D4:F4"/>
    <mergeCell ref="B6:F6"/>
    <mergeCell ref="B27:C27"/>
  </mergeCells>
  <pageMargins left="0.7" right="0.7" top="0.78740157499999996" bottom="0.78740157499999996" header="0.3" footer="0.3"/>
  <pageSetup paperSize="9" scale="8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J14"/>
  <sheetViews>
    <sheetView workbookViewId="0">
      <selection activeCell="D17" sqref="D17"/>
    </sheetView>
  </sheetViews>
  <sheetFormatPr baseColWidth="10" defaultRowHeight="13.2" x14ac:dyDescent="0.25"/>
  <cols>
    <col min="3" max="10" width="16.6640625" customWidth="1"/>
  </cols>
  <sheetData>
    <row r="1" spans="1:10" x14ac:dyDescent="0.25">
      <c r="A1" t="s">
        <v>186</v>
      </c>
    </row>
    <row r="2" spans="1:10" x14ac:dyDescent="0.25">
      <c r="A2" t="s">
        <v>187</v>
      </c>
    </row>
    <row r="3" spans="1:10" x14ac:dyDescent="0.25">
      <c r="A3" t="s">
        <v>188</v>
      </c>
    </row>
    <row r="4" spans="1:10" x14ac:dyDescent="0.25">
      <c r="A4" t="s">
        <v>189</v>
      </c>
    </row>
    <row r="9" spans="1:10" x14ac:dyDescent="0.25">
      <c r="A9" s="207" t="s">
        <v>220</v>
      </c>
      <c r="B9" s="207"/>
      <c r="C9" s="207"/>
      <c r="D9" s="207"/>
      <c r="E9" s="207"/>
      <c r="F9" s="207"/>
      <c r="G9" s="207"/>
      <c r="H9" s="207"/>
      <c r="I9" s="207"/>
      <c r="J9" s="207"/>
    </row>
    <row r="10" spans="1:10" x14ac:dyDescent="0.25">
      <c r="A10" s="207"/>
      <c r="B10" s="207"/>
      <c r="C10" s="207" t="s">
        <v>223</v>
      </c>
      <c r="D10" s="207"/>
      <c r="E10" s="207" t="s">
        <v>224</v>
      </c>
      <c r="F10" s="207"/>
      <c r="G10" s="207" t="s">
        <v>225</v>
      </c>
      <c r="H10" s="207"/>
      <c r="I10" s="207" t="s">
        <v>226</v>
      </c>
      <c r="J10" s="207"/>
    </row>
    <row r="11" spans="1:10" x14ac:dyDescent="0.25">
      <c r="A11" s="207"/>
      <c r="B11" s="207"/>
      <c r="C11" s="15" t="s">
        <v>227</v>
      </c>
      <c r="D11" s="15" t="s">
        <v>228</v>
      </c>
      <c r="E11" s="15" t="s">
        <v>227</v>
      </c>
      <c r="F11" s="15" t="s">
        <v>228</v>
      </c>
      <c r="G11" s="15" t="s">
        <v>227</v>
      </c>
      <c r="H11" s="15" t="s">
        <v>228</v>
      </c>
      <c r="I11" s="15" t="s">
        <v>227</v>
      </c>
      <c r="J11" s="15" t="s">
        <v>228</v>
      </c>
    </row>
    <row r="12" spans="1:10" x14ac:dyDescent="0.25">
      <c r="A12" s="207" t="s">
        <v>221</v>
      </c>
      <c r="B12" s="207"/>
      <c r="C12" s="12">
        <f>Büro!N37+Büro!N95+Büro!N96</f>
        <v>0</v>
      </c>
      <c r="D12" s="205">
        <f>Büro!E12+Büro!E18+Büro!E22+Büro!E25+Büro!E34+Büro!E38+Büro!E45+Büro!E58+Büro!E68+Büro!E75+Büro!E80+Büro!E88+Büro!E92+Büro!E93+Büro!E101+Büro!E105+Büro!E109+Büro!E118</f>
        <v>0</v>
      </c>
      <c r="E12" s="12">
        <f>Shopping!N38+Shopping!N82+Shopping!N83</f>
        <v>0</v>
      </c>
      <c r="F12" s="205">
        <f>Shopping!E12+Shopping!E18+Shopping!E22+Shopping!E25+Shopping!E34+Shopping!E39+Shopping!E52+Shopping!E62+Shopping!E71+Shopping!E79+Shopping!E80+Shopping!E88+Shopping!E91+Shopping!E95+Shopping!E104</f>
        <v>0</v>
      </c>
      <c r="G12" s="12">
        <f>Hotel!N38+Hotel!N100+Hotel!N129+Hotel!N101</f>
        <v>0</v>
      </c>
      <c r="H12" s="208">
        <f>Hotel!E12+Hotel!E18+Hotel!E22+Hotel!E25+Hotel!E34+Hotel!E39+Hotel!E52+Hotel!E62+Hotel!E69+Hotel!E78+Hotel!E87+Hotel!E92+Hotel!E93+Hotel!E98+Hotel!E106+Hotel!E110+Hotel!E114+Hotel!E125+Hotel!E130</f>
        <v>0</v>
      </c>
      <c r="I12" s="12">
        <f>Gastronomie!N38+Gastronomie!N80+Gastronomie!N81+Gastronomie!N109</f>
        <v>0</v>
      </c>
      <c r="J12" s="205">
        <f>Gastronomie!E12+Gastronomie!E18+Gastronomie!E22+Gastronomie!E25+Gastronomie!E34+Gastronomie!E39+Gastronomie!E52+Gastronomie!E62+Gastronomie!E70+Gastronomie!E77+Gastronomie!E78+Gastronomie!E86+Gastronomie!E90+Gastronomie!E94+Gastronomie!E105+Gastronomie!E110</f>
        <v>0</v>
      </c>
    </row>
    <row r="13" spans="1:10" x14ac:dyDescent="0.25">
      <c r="A13" s="207" t="s">
        <v>222</v>
      </c>
      <c r="B13" s="207"/>
      <c r="C13" s="12">
        <f>Büro!N31+Büro!N32+Büro!N33+Büro!N66+Büro!N67+Büro!N74</f>
        <v>0</v>
      </c>
      <c r="D13" s="206"/>
      <c r="E13" s="12">
        <f>Shopping!N31+Shopping!N32+Shopping!N60+Shopping!N61</f>
        <v>0</v>
      </c>
      <c r="F13" s="206"/>
      <c r="G13" s="12">
        <f>Hotel!N31+Hotel!N32+Hotel!N33+Hotel!N60+Hotel!N61+Hotel!N68</f>
        <v>0</v>
      </c>
      <c r="H13" s="208"/>
      <c r="I13" s="12">
        <f>Gastronomie!N31+Gastronomie!N32+Gastronomie!N33+Gastronomie!N60+Gastronomie!N61</f>
        <v>0</v>
      </c>
      <c r="J13" s="206"/>
    </row>
    <row r="14" spans="1:10" x14ac:dyDescent="0.25">
      <c r="H14" s="16"/>
    </row>
  </sheetData>
  <mergeCells count="12">
    <mergeCell ref="J12:J13"/>
    <mergeCell ref="A9:J9"/>
    <mergeCell ref="C10:D10"/>
    <mergeCell ref="E10:F10"/>
    <mergeCell ref="G10:H10"/>
    <mergeCell ref="I10:J10"/>
    <mergeCell ref="A12:B12"/>
    <mergeCell ref="A13:B13"/>
    <mergeCell ref="A10:B11"/>
    <mergeCell ref="D12:D13"/>
    <mergeCell ref="F12:F13"/>
    <mergeCell ref="H12:H1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Q107"/>
  <sheetViews>
    <sheetView zoomScale="85" zoomScaleNormal="85" workbookViewId="0">
      <selection activeCell="G55" sqref="G55"/>
    </sheetView>
  </sheetViews>
  <sheetFormatPr baseColWidth="10" defaultColWidth="11.44140625" defaultRowHeight="13.2" outlineLevelCol="1" x14ac:dyDescent="0.25"/>
  <cols>
    <col min="1" max="1" width="1.6640625" style="69" customWidth="1"/>
    <col min="2" max="2" width="8.6640625" style="69" customWidth="1"/>
    <col min="3" max="3" width="7.6640625" style="69" customWidth="1"/>
    <col min="4" max="4" width="60.6640625" style="69" customWidth="1"/>
    <col min="5" max="6" width="11.6640625" style="69" customWidth="1"/>
    <col min="7" max="7" width="8.6640625" style="69" customWidth="1"/>
    <col min="8" max="9" width="11.44140625" style="69"/>
    <col min="10" max="10" width="70.6640625" style="69" customWidth="1"/>
    <col min="11" max="12" width="11.44140625" style="69"/>
    <col min="13" max="16" width="11.44140625" style="69" hidden="1" customWidth="1" outlineLevel="1"/>
    <col min="17" max="17" width="11.44140625" style="69" collapsed="1"/>
    <col min="18" max="16384" width="11.44140625" style="69"/>
  </cols>
  <sheetData>
    <row r="2" spans="2:16" x14ac:dyDescent="0.25">
      <c r="B2" s="120">
        <f>IF((I12*H12+I18*H18+I22*H22+I25*H25)/(H12+H18+H22+H25)&gt;1,1,(I12*H12+I18*H18+I22*H22+I25*H25)/(H12+H18+H22+H25))</f>
        <v>0</v>
      </c>
      <c r="C2" s="120"/>
      <c r="D2" s="75" t="s">
        <v>172</v>
      </c>
      <c r="F2" s="135" t="s">
        <v>8</v>
      </c>
      <c r="G2" s="135"/>
      <c r="H2" s="135"/>
      <c r="I2" s="132"/>
      <c r="J2" s="132"/>
    </row>
    <row r="3" spans="2:16" x14ac:dyDescent="0.25">
      <c r="B3" s="120">
        <f>IF(I34&gt;1,1,I34)</f>
        <v>0</v>
      </c>
      <c r="C3" s="120"/>
      <c r="D3" s="75" t="s">
        <v>173</v>
      </c>
      <c r="F3" s="135" t="s">
        <v>9</v>
      </c>
      <c r="G3" s="135"/>
      <c r="H3" s="135"/>
      <c r="I3" s="132"/>
      <c r="J3" s="132"/>
    </row>
    <row r="4" spans="2:16" x14ac:dyDescent="0.25">
      <c r="B4" s="120">
        <f>IF((I39*H39+I52*H52+I62*H62+I71*H71+I79*H79)/(H39+H52+H62+H71+H79)&gt;1,1,(I39*H39+I52*H52+I62*H62+I71*H71+I79*H79)/(H39+H52+H62+H71+H79))</f>
        <v>0</v>
      </c>
      <c r="C4" s="120"/>
      <c r="D4" s="75" t="s">
        <v>174</v>
      </c>
      <c r="F4" s="135" t="s">
        <v>352</v>
      </c>
      <c r="G4" s="135"/>
      <c r="H4" s="135"/>
      <c r="I4" s="132"/>
      <c r="J4" s="132"/>
    </row>
    <row r="5" spans="2:16" x14ac:dyDescent="0.25">
      <c r="B5" s="120">
        <f>IF(I80&gt;1,1,I80)</f>
        <v>0</v>
      </c>
      <c r="C5" s="120"/>
      <c r="D5" s="75" t="s">
        <v>171</v>
      </c>
    </row>
    <row r="6" spans="2:16" x14ac:dyDescent="0.25">
      <c r="B6" s="120">
        <f>IF((I88*H88+I91*H91+I95*H95+I104*H104)/(H88+H91+H95+H104)&gt;1,1,(I88*H88+I91*H91+I95*H95+I104*H104)/(H88+H91+H95+H104))</f>
        <v>0</v>
      </c>
      <c r="C6" s="120"/>
      <c r="D6" s="75" t="s">
        <v>175</v>
      </c>
    </row>
    <row r="7" spans="2:16" x14ac:dyDescent="0.25">
      <c r="B7" s="120">
        <f>(B2*(H12+H18+H22+H25)+B3*H34+B4*(H39+H52+H62+H71+H79)+B5*H80+B6*(H88+H91+H95+H104))/100</f>
        <v>0</v>
      </c>
      <c r="C7" s="120"/>
      <c r="D7" s="75" t="s">
        <v>176</v>
      </c>
    </row>
    <row r="8" spans="2:16" x14ac:dyDescent="0.25">
      <c r="B8" s="120" t="str">
        <f>IF(AND(B7&gt;=8/10,B2&gt;=65/100,B4&gt;=65/100,B6&gt;=65/100),"PLATIN",IF(AND(B7&gt;=65/100,B2&gt;=1/2,B4&gt;=1/2,B6&gt;=1/2),"GOLD",IF(AND(B7&gt;=1/2,B2&gt;=35/100,B4&gt;=35/100,B6&gt;=35/100),"SILBER","keine Ausz.")))</f>
        <v>keine Ausz.</v>
      </c>
      <c r="C8" s="120"/>
      <c r="D8" s="75" t="s">
        <v>179</v>
      </c>
    </row>
    <row r="10" spans="2:16" ht="50.1" customHeight="1" x14ac:dyDescent="0.25">
      <c r="B10" s="118" t="s">
        <v>2</v>
      </c>
      <c r="C10" s="118"/>
      <c r="D10" s="118"/>
      <c r="E10" s="136" t="s">
        <v>5</v>
      </c>
      <c r="F10" s="118"/>
      <c r="G10" s="118"/>
      <c r="H10" s="137" t="s">
        <v>10</v>
      </c>
      <c r="I10" s="138" t="s">
        <v>11</v>
      </c>
      <c r="J10" s="118" t="s">
        <v>4</v>
      </c>
      <c r="M10" s="124" t="s">
        <v>0</v>
      </c>
      <c r="N10" s="123" t="s">
        <v>168</v>
      </c>
      <c r="O10" s="123" t="s">
        <v>169</v>
      </c>
      <c r="P10" s="123" t="s">
        <v>170</v>
      </c>
    </row>
    <row r="11" spans="2:16" ht="50.1" customHeight="1" x14ac:dyDescent="0.25">
      <c r="B11" s="118"/>
      <c r="C11" s="118"/>
      <c r="D11" s="118"/>
      <c r="E11" s="76" t="s">
        <v>6</v>
      </c>
      <c r="F11" s="76" t="s">
        <v>7</v>
      </c>
      <c r="G11" s="76" t="s">
        <v>3</v>
      </c>
      <c r="H11" s="138"/>
      <c r="I11" s="138"/>
      <c r="J11" s="118"/>
      <c r="M11" s="124"/>
      <c r="N11" s="123"/>
      <c r="O11" s="124"/>
      <c r="P11" s="124"/>
    </row>
    <row r="12" spans="2:16" ht="26.1" customHeight="1" x14ac:dyDescent="0.25">
      <c r="B12" s="77" t="s">
        <v>1</v>
      </c>
      <c r="C12" s="127" t="s">
        <v>12</v>
      </c>
      <c r="D12" s="127"/>
      <c r="E12" s="78">
        <f>O12</f>
        <v>0</v>
      </c>
      <c r="F12" s="79"/>
      <c r="G12" s="80">
        <v>100</v>
      </c>
      <c r="H12" s="80">
        <v>12</v>
      </c>
      <c r="I12" s="73">
        <f>O12/G12</f>
        <v>0</v>
      </c>
      <c r="J12" s="94"/>
      <c r="M12" s="80" t="str">
        <f>IF(B12&lt;&gt;"",B12,"")</f>
        <v>ENV1.1</v>
      </c>
      <c r="N12" s="79"/>
      <c r="O12" s="80">
        <f>IF(SUM(N13:N17)&gt;G12,G12,SUM(N13:N17))</f>
        <v>0</v>
      </c>
      <c r="P12" s="79"/>
    </row>
    <row r="13" spans="2:16" ht="132" x14ac:dyDescent="0.25">
      <c r="B13" s="126"/>
      <c r="C13" s="81" t="s">
        <v>13</v>
      </c>
      <c r="D13" s="82" t="s">
        <v>20</v>
      </c>
      <c r="E13" s="125"/>
      <c r="F13" s="95"/>
      <c r="G13" s="80">
        <v>40</v>
      </c>
      <c r="H13" s="119"/>
      <c r="I13" s="119"/>
      <c r="J13" s="94"/>
      <c r="M13" s="119" t="str">
        <f t="shared" ref="M13:M62" si="0">IF(B13&lt;&gt;"",B13,"")</f>
        <v/>
      </c>
      <c r="N13" s="80">
        <f>IF(F13&gt;G13,G13,F13)</f>
        <v>0</v>
      </c>
      <c r="O13" s="119"/>
      <c r="P13" s="119"/>
    </row>
    <row r="14" spans="2:16" ht="132" x14ac:dyDescent="0.25">
      <c r="B14" s="126"/>
      <c r="C14" s="81" t="s">
        <v>14</v>
      </c>
      <c r="D14" s="82" t="s">
        <v>19</v>
      </c>
      <c r="E14" s="125"/>
      <c r="F14" s="95"/>
      <c r="G14" s="80">
        <v>10</v>
      </c>
      <c r="H14" s="119"/>
      <c r="I14" s="119"/>
      <c r="J14" s="94"/>
      <c r="M14" s="119" t="str">
        <f t="shared" si="0"/>
        <v/>
      </c>
      <c r="N14" s="80">
        <f t="shared" ref="N14:N70" si="1">IF(F14&gt;G14,G14,F14)</f>
        <v>0</v>
      </c>
      <c r="O14" s="119"/>
      <c r="P14" s="119"/>
    </row>
    <row r="15" spans="2:16" ht="132" x14ac:dyDescent="0.25">
      <c r="B15" s="126"/>
      <c r="C15" s="81" t="s">
        <v>15</v>
      </c>
      <c r="D15" s="82" t="s">
        <v>16</v>
      </c>
      <c r="E15" s="125"/>
      <c r="F15" s="95"/>
      <c r="G15" s="80">
        <v>40</v>
      </c>
      <c r="H15" s="119"/>
      <c r="I15" s="119"/>
      <c r="J15" s="94"/>
      <c r="M15" s="119" t="str">
        <f t="shared" si="0"/>
        <v/>
      </c>
      <c r="N15" s="80">
        <f t="shared" si="1"/>
        <v>0</v>
      </c>
      <c r="O15" s="119"/>
      <c r="P15" s="119"/>
    </row>
    <row r="16" spans="2:16" ht="131.25" customHeight="1" x14ac:dyDescent="0.25">
      <c r="B16" s="126"/>
      <c r="C16" s="81" t="s">
        <v>17</v>
      </c>
      <c r="D16" s="82" t="s">
        <v>18</v>
      </c>
      <c r="E16" s="125"/>
      <c r="F16" s="95"/>
      <c r="G16" s="80">
        <v>10</v>
      </c>
      <c r="H16" s="119"/>
      <c r="I16" s="119"/>
      <c r="J16" s="94"/>
      <c r="M16" s="119" t="str">
        <f t="shared" si="0"/>
        <v/>
      </c>
      <c r="N16" s="80">
        <f t="shared" si="1"/>
        <v>0</v>
      </c>
      <c r="O16" s="119"/>
      <c r="P16" s="119"/>
    </row>
    <row r="17" spans="2:16" ht="132" x14ac:dyDescent="0.25">
      <c r="B17" s="126"/>
      <c r="C17" s="81" t="s">
        <v>22</v>
      </c>
      <c r="D17" s="82" t="s">
        <v>21</v>
      </c>
      <c r="E17" s="125"/>
      <c r="F17" s="95"/>
      <c r="G17" s="80">
        <v>12</v>
      </c>
      <c r="H17" s="119"/>
      <c r="I17" s="119"/>
      <c r="J17" s="94"/>
      <c r="M17" s="119" t="str">
        <f t="shared" si="0"/>
        <v/>
      </c>
      <c r="N17" s="80">
        <f t="shared" si="1"/>
        <v>0</v>
      </c>
      <c r="O17" s="119"/>
      <c r="P17" s="119"/>
    </row>
    <row r="18" spans="2:16" ht="26.1" customHeight="1" x14ac:dyDescent="0.25">
      <c r="B18" s="77" t="s">
        <v>23</v>
      </c>
      <c r="C18" s="133" t="s">
        <v>24</v>
      </c>
      <c r="D18" s="133"/>
      <c r="E18" s="78">
        <f>O18</f>
        <v>0</v>
      </c>
      <c r="F18" s="79"/>
      <c r="G18" s="80">
        <v>100</v>
      </c>
      <c r="H18" s="80">
        <v>8</v>
      </c>
      <c r="I18" s="73">
        <f>O18/G18</f>
        <v>0</v>
      </c>
      <c r="J18" s="94"/>
      <c r="M18" s="80" t="str">
        <f t="shared" si="0"/>
        <v>ENV1.2</v>
      </c>
      <c r="N18" s="79"/>
      <c r="O18" s="80">
        <f>IF(SUM(N19:N21)&gt;G18,G18,SUM(N19:N21))</f>
        <v>0</v>
      </c>
      <c r="P18" s="79"/>
    </row>
    <row r="19" spans="2:16" ht="156.75" customHeight="1" x14ac:dyDescent="0.25">
      <c r="B19" s="126"/>
      <c r="C19" s="83" t="s">
        <v>13</v>
      </c>
      <c r="D19" s="82" t="s">
        <v>299</v>
      </c>
      <c r="E19" s="125"/>
      <c r="F19" s="95"/>
      <c r="G19" s="80">
        <v>60</v>
      </c>
      <c r="H19" s="119"/>
      <c r="I19" s="119"/>
      <c r="J19" s="94"/>
      <c r="M19" s="119" t="str">
        <f t="shared" si="0"/>
        <v/>
      </c>
      <c r="N19" s="80">
        <f t="shared" si="1"/>
        <v>0</v>
      </c>
      <c r="O19" s="119"/>
      <c r="P19" s="119"/>
    </row>
    <row r="20" spans="2:16" ht="79.2" x14ac:dyDescent="0.25">
      <c r="B20" s="126"/>
      <c r="C20" s="83" t="s">
        <v>14</v>
      </c>
      <c r="D20" s="82" t="s">
        <v>26</v>
      </c>
      <c r="E20" s="125"/>
      <c r="F20" s="95"/>
      <c r="G20" s="80">
        <v>10</v>
      </c>
      <c r="H20" s="119"/>
      <c r="I20" s="119"/>
      <c r="J20" s="94"/>
      <c r="M20" s="119" t="str">
        <f t="shared" si="0"/>
        <v/>
      </c>
      <c r="N20" s="80">
        <f>IF(OR(F20="x",F20="X"),0,IF(F20&gt;G20,G20,F20))</f>
        <v>0</v>
      </c>
      <c r="O20" s="119"/>
      <c r="P20" s="119"/>
    </row>
    <row r="21" spans="2:16" ht="158.4" x14ac:dyDescent="0.25">
      <c r="B21" s="126"/>
      <c r="C21" s="83" t="s">
        <v>15</v>
      </c>
      <c r="D21" s="82" t="s">
        <v>27</v>
      </c>
      <c r="E21" s="125"/>
      <c r="F21" s="95"/>
      <c r="G21" s="80">
        <v>40</v>
      </c>
      <c r="H21" s="119"/>
      <c r="I21" s="119"/>
      <c r="J21" s="94"/>
      <c r="M21" s="119" t="str">
        <f t="shared" si="0"/>
        <v/>
      </c>
      <c r="N21" s="80">
        <f t="shared" si="1"/>
        <v>0</v>
      </c>
      <c r="O21" s="119"/>
      <c r="P21" s="119"/>
    </row>
    <row r="22" spans="2:16" ht="26.1" customHeight="1" x14ac:dyDescent="0.25">
      <c r="B22" s="77" t="s">
        <v>28</v>
      </c>
      <c r="C22" s="134" t="s">
        <v>230</v>
      </c>
      <c r="D22" s="134"/>
      <c r="E22" s="78">
        <f>O22</f>
        <v>0</v>
      </c>
      <c r="F22" s="79"/>
      <c r="G22" s="80">
        <v>100</v>
      </c>
      <c r="H22" s="80">
        <v>4</v>
      </c>
      <c r="I22" s="73">
        <f>O22/G22</f>
        <v>0</v>
      </c>
      <c r="J22" s="94"/>
      <c r="M22" s="80" t="str">
        <f t="shared" si="0"/>
        <v>ENV1.3</v>
      </c>
      <c r="N22" s="79"/>
      <c r="O22" s="80">
        <f>IF(SUM(N23:N24)&gt;G22,G22,SUM(N23:N24))</f>
        <v>0</v>
      </c>
      <c r="P22" s="79"/>
    </row>
    <row r="23" spans="2:16" ht="132" customHeight="1" x14ac:dyDescent="0.25">
      <c r="B23" s="121"/>
      <c r="C23" s="85" t="s">
        <v>233</v>
      </c>
      <c r="D23" s="86" t="s">
        <v>232</v>
      </c>
      <c r="E23" s="121"/>
      <c r="F23" s="95"/>
      <c r="G23" s="80">
        <v>100</v>
      </c>
      <c r="H23" s="121"/>
      <c r="I23" s="121"/>
      <c r="J23" s="94"/>
      <c r="M23" s="121"/>
      <c r="N23" s="80">
        <f t="shared" si="1"/>
        <v>0</v>
      </c>
      <c r="O23" s="121"/>
      <c r="P23" s="121"/>
    </row>
    <row r="24" spans="2:16" ht="159" customHeight="1" x14ac:dyDescent="0.25">
      <c r="B24" s="122"/>
      <c r="C24" s="85" t="s">
        <v>231</v>
      </c>
      <c r="D24" s="86" t="s">
        <v>234</v>
      </c>
      <c r="E24" s="122"/>
      <c r="F24" s="95"/>
      <c r="G24" s="80">
        <v>10</v>
      </c>
      <c r="H24" s="122"/>
      <c r="I24" s="122"/>
      <c r="J24" s="94"/>
      <c r="M24" s="122"/>
      <c r="N24" s="80">
        <f t="shared" si="1"/>
        <v>0</v>
      </c>
      <c r="O24" s="122"/>
      <c r="P24" s="122"/>
    </row>
    <row r="25" spans="2:16" ht="26.1" customHeight="1" x14ac:dyDescent="0.25">
      <c r="B25" s="77" t="s">
        <v>37</v>
      </c>
      <c r="C25" s="131" t="s">
        <v>38</v>
      </c>
      <c r="D25" s="131"/>
      <c r="E25" s="78">
        <f>O25+P25</f>
        <v>0</v>
      </c>
      <c r="F25" s="79"/>
      <c r="G25" s="80">
        <v>115</v>
      </c>
      <c r="H25" s="80">
        <v>6</v>
      </c>
      <c r="I25" s="73">
        <f>(O25/100)+(P25/100)</f>
        <v>0</v>
      </c>
      <c r="J25" s="94"/>
      <c r="M25" s="80" t="str">
        <f t="shared" si="0"/>
        <v>ENV1.8</v>
      </c>
      <c r="N25" s="79"/>
      <c r="O25" s="80">
        <f>IF(SUM(N26:N30)&gt;100,100,SUM(N26:N30))</f>
        <v>0</v>
      </c>
      <c r="P25" s="80">
        <f>SUM(N31:N33)</f>
        <v>0</v>
      </c>
    </row>
    <row r="26" spans="2:16" ht="66" x14ac:dyDescent="0.25">
      <c r="B26" s="126"/>
      <c r="C26" s="83" t="s">
        <v>13</v>
      </c>
      <c r="D26" s="82" t="s">
        <v>39</v>
      </c>
      <c r="E26" s="125"/>
      <c r="F26" s="95"/>
      <c r="G26" s="80">
        <v>15</v>
      </c>
      <c r="H26" s="119"/>
      <c r="I26" s="119"/>
      <c r="J26" s="94"/>
      <c r="M26" s="119" t="str">
        <f t="shared" si="0"/>
        <v/>
      </c>
      <c r="N26" s="80">
        <f t="shared" si="1"/>
        <v>0</v>
      </c>
      <c r="O26" s="119"/>
      <c r="P26" s="119"/>
    </row>
    <row r="27" spans="2:16" ht="105.6" x14ac:dyDescent="0.25">
      <c r="B27" s="126"/>
      <c r="C27" s="83" t="s">
        <v>14</v>
      </c>
      <c r="D27" s="82" t="s">
        <v>40</v>
      </c>
      <c r="E27" s="125"/>
      <c r="F27" s="95"/>
      <c r="G27" s="80">
        <v>15</v>
      </c>
      <c r="H27" s="119"/>
      <c r="I27" s="119"/>
      <c r="J27" s="94"/>
      <c r="M27" s="119" t="str">
        <f t="shared" si="0"/>
        <v/>
      </c>
      <c r="N27" s="80">
        <f t="shared" si="1"/>
        <v>0</v>
      </c>
      <c r="O27" s="119"/>
      <c r="P27" s="119"/>
    </row>
    <row r="28" spans="2:16" ht="237.6" x14ac:dyDescent="0.25">
      <c r="B28" s="126"/>
      <c r="C28" s="87" t="s">
        <v>120</v>
      </c>
      <c r="D28" s="82" t="s">
        <v>119</v>
      </c>
      <c r="E28" s="125"/>
      <c r="F28" s="95"/>
      <c r="G28" s="80">
        <v>50</v>
      </c>
      <c r="H28" s="119"/>
      <c r="I28" s="119"/>
      <c r="J28" s="94"/>
      <c r="M28" s="119" t="str">
        <f t="shared" si="0"/>
        <v/>
      </c>
      <c r="N28" s="80">
        <f t="shared" si="1"/>
        <v>0</v>
      </c>
      <c r="O28" s="119"/>
      <c r="P28" s="119"/>
    </row>
    <row r="29" spans="2:16" ht="66" x14ac:dyDescent="0.25">
      <c r="B29" s="126"/>
      <c r="C29" s="83" t="s">
        <v>15</v>
      </c>
      <c r="D29" s="82" t="s">
        <v>42</v>
      </c>
      <c r="E29" s="125"/>
      <c r="F29" s="95"/>
      <c r="G29" s="80">
        <v>20</v>
      </c>
      <c r="H29" s="119"/>
      <c r="I29" s="119"/>
      <c r="J29" s="94"/>
      <c r="M29" s="119" t="str">
        <f t="shared" si="0"/>
        <v/>
      </c>
      <c r="N29" s="80">
        <f t="shared" si="1"/>
        <v>0</v>
      </c>
      <c r="O29" s="119"/>
      <c r="P29" s="119"/>
    </row>
    <row r="30" spans="2:16" ht="144.75" customHeight="1" x14ac:dyDescent="0.25">
      <c r="B30" s="126"/>
      <c r="C30" s="83" t="s">
        <v>17</v>
      </c>
      <c r="D30" s="82" t="s">
        <v>43</v>
      </c>
      <c r="E30" s="125"/>
      <c r="F30" s="95"/>
      <c r="G30" s="80">
        <v>5</v>
      </c>
      <c r="H30" s="119"/>
      <c r="I30" s="119"/>
      <c r="J30" s="94"/>
      <c r="M30" s="119" t="str">
        <f t="shared" si="0"/>
        <v/>
      </c>
      <c r="N30" s="80">
        <f>IF(OR(F30="x",F30="X"),0,IF(F30&gt;G30,G30,F30))</f>
        <v>0</v>
      </c>
      <c r="O30" s="119"/>
      <c r="P30" s="119"/>
    </row>
    <row r="31" spans="2:16" ht="52.8" x14ac:dyDescent="0.25">
      <c r="B31" s="126"/>
      <c r="C31" s="88" t="s">
        <v>35</v>
      </c>
      <c r="D31" s="82" t="s">
        <v>44</v>
      </c>
      <c r="E31" s="125"/>
      <c r="F31" s="95"/>
      <c r="G31" s="80">
        <v>5</v>
      </c>
      <c r="H31" s="119"/>
      <c r="I31" s="119"/>
      <c r="J31" s="94"/>
      <c r="M31" s="119" t="str">
        <f t="shared" si="0"/>
        <v/>
      </c>
      <c r="N31" s="80">
        <f t="shared" si="1"/>
        <v>0</v>
      </c>
      <c r="O31" s="119"/>
      <c r="P31" s="119"/>
    </row>
    <row r="32" spans="2:16" ht="52.8" x14ac:dyDescent="0.25">
      <c r="B32" s="126"/>
      <c r="C32" s="83" t="s">
        <v>36</v>
      </c>
      <c r="D32" s="82" t="s">
        <v>46</v>
      </c>
      <c r="E32" s="125"/>
      <c r="F32" s="95"/>
      <c r="G32" s="80">
        <v>5</v>
      </c>
      <c r="H32" s="119"/>
      <c r="I32" s="119"/>
      <c r="J32" s="94"/>
      <c r="M32" s="119" t="str">
        <f t="shared" si="0"/>
        <v/>
      </c>
      <c r="N32" s="80">
        <f t="shared" si="1"/>
        <v>0</v>
      </c>
      <c r="O32" s="119"/>
      <c r="P32" s="119"/>
    </row>
    <row r="33" spans="2:16" ht="39.6" x14ac:dyDescent="0.25">
      <c r="B33" s="126"/>
      <c r="C33" s="83" t="s">
        <v>45</v>
      </c>
      <c r="D33" s="82" t="s">
        <v>47</v>
      </c>
      <c r="E33" s="125"/>
      <c r="F33" s="95"/>
      <c r="G33" s="80">
        <v>5</v>
      </c>
      <c r="H33" s="119"/>
      <c r="I33" s="119"/>
      <c r="J33" s="94"/>
      <c r="M33" s="119" t="str">
        <f t="shared" si="0"/>
        <v/>
      </c>
      <c r="N33" s="80">
        <f t="shared" si="1"/>
        <v>0</v>
      </c>
      <c r="O33" s="119"/>
      <c r="P33" s="119"/>
    </row>
    <row r="34" spans="2:16" ht="26.1" customHeight="1" x14ac:dyDescent="0.25">
      <c r="B34" s="77" t="s">
        <v>48</v>
      </c>
      <c r="C34" s="131" t="s">
        <v>49</v>
      </c>
      <c r="D34" s="131"/>
      <c r="E34" s="78">
        <f>O34+P34</f>
        <v>0</v>
      </c>
      <c r="F34" s="79"/>
      <c r="G34" s="80">
        <f>IF(OR(F36="x",F36="X"),100,110)</f>
        <v>110</v>
      </c>
      <c r="H34" s="80">
        <v>15</v>
      </c>
      <c r="I34" s="73">
        <f>(O34/(G34-10))+(P34/100)</f>
        <v>0</v>
      </c>
      <c r="J34" s="94"/>
      <c r="M34" s="80" t="str">
        <f t="shared" si="0"/>
        <v>ECO1.1</v>
      </c>
      <c r="N34" s="79"/>
      <c r="O34" s="80">
        <f>SUM(N35:N37)</f>
        <v>0</v>
      </c>
      <c r="P34" s="80">
        <f>N38</f>
        <v>0</v>
      </c>
    </row>
    <row r="35" spans="2:16" ht="300" customHeight="1" x14ac:dyDescent="0.25">
      <c r="B35" s="126"/>
      <c r="C35" s="83" t="s">
        <v>13</v>
      </c>
      <c r="D35" s="82" t="s">
        <v>235</v>
      </c>
      <c r="E35" s="125"/>
      <c r="F35" s="95"/>
      <c r="G35" s="80">
        <v>77</v>
      </c>
      <c r="H35" s="119"/>
      <c r="I35" s="119"/>
      <c r="J35" s="94"/>
      <c r="M35" s="119" t="str">
        <f t="shared" si="0"/>
        <v/>
      </c>
      <c r="N35" s="80">
        <f t="shared" si="1"/>
        <v>0</v>
      </c>
      <c r="O35" s="119"/>
      <c r="P35" s="119"/>
    </row>
    <row r="36" spans="2:16" ht="79.2" x14ac:dyDescent="0.25">
      <c r="B36" s="126"/>
      <c r="C36" s="83" t="s">
        <v>14</v>
      </c>
      <c r="D36" s="82" t="s">
        <v>237</v>
      </c>
      <c r="E36" s="125"/>
      <c r="F36" s="95"/>
      <c r="G36" s="80">
        <v>10</v>
      </c>
      <c r="H36" s="119"/>
      <c r="I36" s="119"/>
      <c r="J36" s="94"/>
      <c r="M36" s="119"/>
      <c r="N36" s="80">
        <f>IF(OR(F36="x",F36="X"),0,IF(F36&gt;G36,G36,F36))</f>
        <v>0</v>
      </c>
      <c r="O36" s="119"/>
      <c r="P36" s="119"/>
    </row>
    <row r="37" spans="2:16" ht="237.6" x14ac:dyDescent="0.25">
      <c r="B37" s="126"/>
      <c r="C37" s="83" t="s">
        <v>15</v>
      </c>
      <c r="D37" s="82" t="s">
        <v>236</v>
      </c>
      <c r="E37" s="125"/>
      <c r="F37" s="95"/>
      <c r="G37" s="80">
        <v>13</v>
      </c>
      <c r="H37" s="119"/>
      <c r="I37" s="119"/>
      <c r="J37" s="94"/>
      <c r="M37" s="119" t="str">
        <f t="shared" si="0"/>
        <v/>
      </c>
      <c r="N37" s="80">
        <f t="shared" si="1"/>
        <v>0</v>
      </c>
      <c r="O37" s="119"/>
      <c r="P37" s="119"/>
    </row>
    <row r="38" spans="2:16" ht="118.8" x14ac:dyDescent="0.25">
      <c r="B38" s="126"/>
      <c r="C38" s="83" t="s">
        <v>35</v>
      </c>
      <c r="D38" s="82" t="s">
        <v>52</v>
      </c>
      <c r="E38" s="125"/>
      <c r="F38" s="95"/>
      <c r="G38" s="80">
        <v>10</v>
      </c>
      <c r="H38" s="119"/>
      <c r="I38" s="119"/>
      <c r="J38" s="94"/>
      <c r="M38" s="119" t="str">
        <f t="shared" si="0"/>
        <v/>
      </c>
      <c r="N38" s="80">
        <f t="shared" si="1"/>
        <v>0</v>
      </c>
      <c r="O38" s="119"/>
      <c r="P38" s="119"/>
    </row>
    <row r="39" spans="2:16" ht="26.1" customHeight="1" x14ac:dyDescent="0.25">
      <c r="B39" s="77" t="s">
        <v>62</v>
      </c>
      <c r="C39" s="128" t="s">
        <v>63</v>
      </c>
      <c r="D39" s="128"/>
      <c r="E39" s="78">
        <f>O39</f>
        <v>0</v>
      </c>
      <c r="F39" s="79"/>
      <c r="G39" s="80">
        <v>100</v>
      </c>
      <c r="H39" s="80">
        <v>2</v>
      </c>
      <c r="I39" s="73">
        <f>O39/G39</f>
        <v>0</v>
      </c>
      <c r="J39" s="94"/>
      <c r="M39" s="80" t="str">
        <f t="shared" si="0"/>
        <v>SOC1.1</v>
      </c>
      <c r="N39" s="79"/>
      <c r="O39" s="80">
        <f>IF(N40&gt;0,N40,SUM(IF(N41+N42+N43&gt;25,25,N41+N42+N43),IF(N44+N45&gt;15,15,N44+N45),IF(N46+N47&gt;15,15,N46+N47),IF(N48+N49&gt;15,15,N48+N49),IF(N50+N51&gt;15,15,N50+N51)))</f>
        <v>0</v>
      </c>
      <c r="P39" s="79"/>
    </row>
    <row r="40" spans="2:16" ht="132" x14ac:dyDescent="0.25">
      <c r="B40" s="126"/>
      <c r="C40" s="83" t="s">
        <v>13</v>
      </c>
      <c r="D40" s="82" t="s">
        <v>64</v>
      </c>
      <c r="E40" s="125"/>
      <c r="F40" s="95"/>
      <c r="G40" s="80">
        <v>100</v>
      </c>
      <c r="H40" s="119"/>
      <c r="I40" s="119"/>
      <c r="J40" s="94"/>
      <c r="M40" s="119" t="str">
        <f t="shared" si="0"/>
        <v/>
      </c>
      <c r="N40" s="80">
        <f t="shared" si="1"/>
        <v>0</v>
      </c>
      <c r="O40" s="119"/>
      <c r="P40" s="119"/>
    </row>
    <row r="41" spans="2:16" ht="118.8" x14ac:dyDescent="0.25">
      <c r="B41" s="126"/>
      <c r="C41" s="83" t="s">
        <v>31</v>
      </c>
      <c r="D41" s="82" t="s">
        <v>65</v>
      </c>
      <c r="E41" s="125"/>
      <c r="F41" s="95"/>
      <c r="G41" s="80">
        <v>15</v>
      </c>
      <c r="H41" s="119"/>
      <c r="I41" s="119"/>
      <c r="J41" s="94"/>
      <c r="M41" s="119" t="str">
        <f t="shared" si="0"/>
        <v/>
      </c>
      <c r="N41" s="80">
        <f t="shared" si="1"/>
        <v>0</v>
      </c>
      <c r="O41" s="119"/>
      <c r="P41" s="119"/>
    </row>
    <row r="42" spans="2:16" ht="132" x14ac:dyDescent="0.25">
      <c r="B42" s="126"/>
      <c r="C42" s="83" t="s">
        <v>32</v>
      </c>
      <c r="D42" s="82" t="s">
        <v>66</v>
      </c>
      <c r="E42" s="125"/>
      <c r="F42" s="95"/>
      <c r="G42" s="80">
        <v>15</v>
      </c>
      <c r="H42" s="119"/>
      <c r="I42" s="119"/>
      <c r="J42" s="94"/>
      <c r="M42" s="119" t="str">
        <f t="shared" si="0"/>
        <v/>
      </c>
      <c r="N42" s="80">
        <f t="shared" si="1"/>
        <v>0</v>
      </c>
      <c r="O42" s="119"/>
      <c r="P42" s="119"/>
    </row>
    <row r="43" spans="2:16" ht="79.2" x14ac:dyDescent="0.25">
      <c r="B43" s="126"/>
      <c r="C43" s="83" t="s">
        <v>67</v>
      </c>
      <c r="D43" s="82" t="s">
        <v>68</v>
      </c>
      <c r="E43" s="125"/>
      <c r="F43" s="95"/>
      <c r="G43" s="80">
        <v>25</v>
      </c>
      <c r="H43" s="119"/>
      <c r="I43" s="119"/>
      <c r="J43" s="94"/>
      <c r="M43" s="119" t="str">
        <f t="shared" si="0"/>
        <v/>
      </c>
      <c r="N43" s="80">
        <f t="shared" si="1"/>
        <v>0</v>
      </c>
      <c r="O43" s="119"/>
      <c r="P43" s="119"/>
    </row>
    <row r="44" spans="2:16" ht="118.8" x14ac:dyDescent="0.25">
      <c r="B44" s="126"/>
      <c r="C44" s="83" t="s">
        <v>33</v>
      </c>
      <c r="D44" s="82" t="s">
        <v>69</v>
      </c>
      <c r="E44" s="125"/>
      <c r="F44" s="95"/>
      <c r="G44" s="80">
        <v>15</v>
      </c>
      <c r="H44" s="119"/>
      <c r="I44" s="119"/>
      <c r="J44" s="94"/>
      <c r="M44" s="119" t="str">
        <f t="shared" si="0"/>
        <v/>
      </c>
      <c r="N44" s="80">
        <f t="shared" si="1"/>
        <v>0</v>
      </c>
      <c r="O44" s="119"/>
      <c r="P44" s="119"/>
    </row>
    <row r="45" spans="2:16" ht="105.6" x14ac:dyDescent="0.25">
      <c r="B45" s="126"/>
      <c r="C45" s="83" t="s">
        <v>34</v>
      </c>
      <c r="D45" s="82" t="s">
        <v>70</v>
      </c>
      <c r="E45" s="125"/>
      <c r="F45" s="95"/>
      <c r="G45" s="80">
        <v>15</v>
      </c>
      <c r="H45" s="119"/>
      <c r="I45" s="119"/>
      <c r="J45" s="94"/>
      <c r="M45" s="119" t="str">
        <f t="shared" si="0"/>
        <v/>
      </c>
      <c r="N45" s="80">
        <f t="shared" si="1"/>
        <v>0</v>
      </c>
      <c r="O45" s="119"/>
      <c r="P45" s="119"/>
    </row>
    <row r="46" spans="2:16" ht="105.6" x14ac:dyDescent="0.25">
      <c r="B46" s="126"/>
      <c r="C46" s="83" t="s">
        <v>72</v>
      </c>
      <c r="D46" s="82" t="s">
        <v>71</v>
      </c>
      <c r="E46" s="125"/>
      <c r="F46" s="95"/>
      <c r="G46" s="80">
        <v>15</v>
      </c>
      <c r="H46" s="119"/>
      <c r="I46" s="119"/>
      <c r="J46" s="94"/>
      <c r="M46" s="119" t="str">
        <f t="shared" si="0"/>
        <v/>
      </c>
      <c r="N46" s="80">
        <f t="shared" si="1"/>
        <v>0</v>
      </c>
      <c r="O46" s="119"/>
      <c r="P46" s="119"/>
    </row>
    <row r="47" spans="2:16" ht="132" x14ac:dyDescent="0.25">
      <c r="B47" s="126"/>
      <c r="C47" s="83" t="s">
        <v>74</v>
      </c>
      <c r="D47" s="82" t="s">
        <v>73</v>
      </c>
      <c r="E47" s="125"/>
      <c r="F47" s="95"/>
      <c r="G47" s="80">
        <v>15</v>
      </c>
      <c r="H47" s="119"/>
      <c r="I47" s="119"/>
      <c r="J47" s="94"/>
      <c r="M47" s="119" t="str">
        <f t="shared" si="0"/>
        <v/>
      </c>
      <c r="N47" s="80">
        <f t="shared" si="1"/>
        <v>0</v>
      </c>
      <c r="O47" s="119"/>
      <c r="P47" s="119"/>
    </row>
    <row r="48" spans="2:16" ht="118.8" x14ac:dyDescent="0.25">
      <c r="B48" s="126"/>
      <c r="C48" s="83" t="s">
        <v>76</v>
      </c>
      <c r="D48" s="82" t="s">
        <v>75</v>
      </c>
      <c r="E48" s="125"/>
      <c r="F48" s="95"/>
      <c r="G48" s="80">
        <v>15</v>
      </c>
      <c r="H48" s="119"/>
      <c r="I48" s="119"/>
      <c r="J48" s="94"/>
      <c r="M48" s="119" t="str">
        <f t="shared" si="0"/>
        <v/>
      </c>
      <c r="N48" s="80">
        <f t="shared" si="1"/>
        <v>0</v>
      </c>
      <c r="O48" s="119"/>
      <c r="P48" s="119"/>
    </row>
    <row r="49" spans="2:16" ht="105.6" x14ac:dyDescent="0.25">
      <c r="B49" s="126"/>
      <c r="C49" s="83" t="s">
        <v>77</v>
      </c>
      <c r="D49" s="82" t="s">
        <v>78</v>
      </c>
      <c r="E49" s="125"/>
      <c r="F49" s="95"/>
      <c r="G49" s="80">
        <v>15</v>
      </c>
      <c r="H49" s="119"/>
      <c r="I49" s="119"/>
      <c r="J49" s="94"/>
      <c r="M49" s="119" t="str">
        <f t="shared" si="0"/>
        <v/>
      </c>
      <c r="N49" s="80">
        <f t="shared" si="1"/>
        <v>0</v>
      </c>
      <c r="O49" s="119"/>
      <c r="P49" s="119"/>
    </row>
    <row r="50" spans="2:16" ht="145.19999999999999" x14ac:dyDescent="0.25">
      <c r="B50" s="126"/>
      <c r="C50" s="83" t="s">
        <v>80</v>
      </c>
      <c r="D50" s="82" t="s">
        <v>79</v>
      </c>
      <c r="E50" s="125"/>
      <c r="F50" s="95"/>
      <c r="G50" s="80">
        <v>15</v>
      </c>
      <c r="H50" s="119"/>
      <c r="I50" s="119"/>
      <c r="J50" s="94"/>
      <c r="M50" s="119" t="str">
        <f t="shared" si="0"/>
        <v/>
      </c>
      <c r="N50" s="80">
        <f t="shared" si="1"/>
        <v>0</v>
      </c>
      <c r="O50" s="119"/>
      <c r="P50" s="119"/>
    </row>
    <row r="51" spans="2:16" ht="118.8" x14ac:dyDescent="0.25">
      <c r="B51" s="126"/>
      <c r="C51" s="83" t="s">
        <v>80</v>
      </c>
      <c r="D51" s="82" t="s">
        <v>81</v>
      </c>
      <c r="E51" s="125"/>
      <c r="F51" s="95"/>
      <c r="G51" s="80">
        <v>15</v>
      </c>
      <c r="H51" s="119"/>
      <c r="I51" s="119"/>
      <c r="J51" s="94"/>
      <c r="M51" s="119" t="str">
        <f t="shared" si="0"/>
        <v/>
      </c>
      <c r="N51" s="80">
        <f t="shared" si="1"/>
        <v>0</v>
      </c>
      <c r="O51" s="119"/>
      <c r="P51" s="119"/>
    </row>
    <row r="52" spans="2:16" ht="26.1" customHeight="1" x14ac:dyDescent="0.25">
      <c r="B52" s="77" t="s">
        <v>82</v>
      </c>
      <c r="C52" s="128" t="s">
        <v>83</v>
      </c>
      <c r="D52" s="128"/>
      <c r="E52" s="78">
        <f>O52+P52</f>
        <v>0</v>
      </c>
      <c r="F52" s="79"/>
      <c r="G52" s="80">
        <v>104</v>
      </c>
      <c r="H52" s="80">
        <v>9</v>
      </c>
      <c r="I52" s="73">
        <f>(O52/100)+(P52/100)</f>
        <v>0</v>
      </c>
      <c r="J52" s="94"/>
      <c r="M52" s="80" t="str">
        <f t="shared" si="0"/>
        <v>SOC1.2</v>
      </c>
      <c r="N52" s="79"/>
      <c r="O52" s="80">
        <f>IF(SUM(IF(SUM(N53:N55)&gt;60,60,SUM(N53:N55)),SUM(N56:N59))&gt;100,100,SUM(IF(SUM(N53:N55)&gt;60,60,SUM(N53:N55)),SUM(N56:N59)))</f>
        <v>0</v>
      </c>
      <c r="P52" s="80">
        <f>SUM(N60:N61)</f>
        <v>0</v>
      </c>
    </row>
    <row r="53" spans="2:16" ht="158.4" x14ac:dyDescent="0.25">
      <c r="B53" s="126"/>
      <c r="C53" s="83" t="s">
        <v>13</v>
      </c>
      <c r="D53" s="82" t="s">
        <v>84</v>
      </c>
      <c r="E53" s="125"/>
      <c r="F53" s="95"/>
      <c r="G53" s="80">
        <v>60</v>
      </c>
      <c r="H53" s="119"/>
      <c r="I53" s="119"/>
      <c r="J53" s="94"/>
      <c r="M53" s="119" t="str">
        <f t="shared" si="0"/>
        <v/>
      </c>
      <c r="N53" s="80">
        <f t="shared" si="1"/>
        <v>0</v>
      </c>
      <c r="O53" s="119"/>
      <c r="P53" s="119"/>
    </row>
    <row r="54" spans="2:16" ht="105.6" x14ac:dyDescent="0.25">
      <c r="B54" s="126"/>
      <c r="C54" s="83" t="s">
        <v>29</v>
      </c>
      <c r="D54" s="82" t="s">
        <v>357</v>
      </c>
      <c r="E54" s="125"/>
      <c r="F54" s="95"/>
      <c r="G54" s="80">
        <v>30</v>
      </c>
      <c r="H54" s="119"/>
      <c r="I54" s="119"/>
      <c r="J54" s="94"/>
      <c r="M54" s="119" t="str">
        <f t="shared" si="0"/>
        <v/>
      </c>
      <c r="N54" s="80">
        <f t="shared" si="1"/>
        <v>0</v>
      </c>
      <c r="O54" s="119"/>
      <c r="P54" s="119"/>
    </row>
    <row r="55" spans="2:16" ht="66" x14ac:dyDescent="0.25">
      <c r="B55" s="126"/>
      <c r="C55" s="83" t="s">
        <v>30</v>
      </c>
      <c r="D55" s="82" t="s">
        <v>85</v>
      </c>
      <c r="E55" s="125"/>
      <c r="F55" s="95"/>
      <c r="G55" s="80">
        <v>25</v>
      </c>
      <c r="H55" s="119"/>
      <c r="I55" s="119"/>
      <c r="J55" s="94"/>
      <c r="M55" s="119" t="str">
        <f t="shared" si="0"/>
        <v/>
      </c>
      <c r="N55" s="80">
        <f t="shared" si="1"/>
        <v>0</v>
      </c>
      <c r="O55" s="119"/>
      <c r="P55" s="119"/>
    </row>
    <row r="56" spans="2:16" ht="184.8" x14ac:dyDescent="0.25">
      <c r="B56" s="126"/>
      <c r="C56" s="87" t="s">
        <v>239</v>
      </c>
      <c r="D56" s="82" t="s">
        <v>238</v>
      </c>
      <c r="E56" s="125"/>
      <c r="F56" s="95"/>
      <c r="G56" s="80">
        <v>40</v>
      </c>
      <c r="H56" s="119"/>
      <c r="I56" s="119"/>
      <c r="J56" s="94"/>
      <c r="M56" s="119" t="str">
        <f t="shared" si="0"/>
        <v/>
      </c>
      <c r="N56" s="80">
        <f t="shared" si="1"/>
        <v>0</v>
      </c>
      <c r="O56" s="119"/>
      <c r="P56" s="119"/>
    </row>
    <row r="57" spans="2:16" ht="118.8" x14ac:dyDescent="0.25">
      <c r="B57" s="126"/>
      <c r="C57" s="81" t="s">
        <v>17</v>
      </c>
      <c r="D57" s="82" t="s">
        <v>86</v>
      </c>
      <c r="E57" s="125"/>
      <c r="F57" s="95"/>
      <c r="G57" s="80">
        <v>2</v>
      </c>
      <c r="H57" s="119"/>
      <c r="I57" s="119"/>
      <c r="J57" s="94"/>
      <c r="M57" s="119" t="str">
        <f t="shared" si="0"/>
        <v/>
      </c>
      <c r="N57" s="80">
        <f>IF(OR(F57="x",F57="X"),0,IF(F57&gt;G57,G57,F57))</f>
        <v>0</v>
      </c>
      <c r="O57" s="119"/>
      <c r="P57" s="119"/>
    </row>
    <row r="58" spans="2:16" ht="79.2" x14ac:dyDescent="0.25">
      <c r="B58" s="126"/>
      <c r="C58" s="83" t="s">
        <v>22</v>
      </c>
      <c r="D58" s="82" t="s">
        <v>87</v>
      </c>
      <c r="E58" s="125"/>
      <c r="F58" s="95"/>
      <c r="G58" s="80">
        <v>4</v>
      </c>
      <c r="H58" s="119"/>
      <c r="I58" s="119"/>
      <c r="J58" s="94"/>
      <c r="M58" s="119" t="str">
        <f t="shared" si="0"/>
        <v/>
      </c>
      <c r="N58" s="80">
        <f t="shared" si="1"/>
        <v>0</v>
      </c>
      <c r="O58" s="119"/>
      <c r="P58" s="119"/>
    </row>
    <row r="59" spans="2:16" ht="105.6" x14ac:dyDescent="0.25">
      <c r="B59" s="126"/>
      <c r="C59" s="83" t="s">
        <v>88</v>
      </c>
      <c r="D59" s="82" t="s">
        <v>89</v>
      </c>
      <c r="E59" s="125"/>
      <c r="F59" s="95"/>
      <c r="G59" s="80">
        <v>6</v>
      </c>
      <c r="H59" s="119"/>
      <c r="I59" s="119"/>
      <c r="J59" s="94"/>
      <c r="M59" s="119" t="str">
        <f t="shared" si="0"/>
        <v/>
      </c>
      <c r="N59" s="80">
        <f t="shared" si="1"/>
        <v>0</v>
      </c>
      <c r="O59" s="119"/>
      <c r="P59" s="119"/>
    </row>
    <row r="60" spans="2:16" ht="92.4" x14ac:dyDescent="0.25">
      <c r="B60" s="126"/>
      <c r="C60" s="83" t="s">
        <v>35</v>
      </c>
      <c r="D60" s="82" t="s">
        <v>90</v>
      </c>
      <c r="E60" s="125"/>
      <c r="F60" s="95"/>
      <c r="G60" s="80">
        <v>2</v>
      </c>
      <c r="H60" s="119"/>
      <c r="I60" s="119"/>
      <c r="J60" s="94"/>
      <c r="M60" s="119" t="str">
        <f t="shared" si="0"/>
        <v/>
      </c>
      <c r="N60" s="80">
        <f t="shared" si="1"/>
        <v>0</v>
      </c>
      <c r="O60" s="119"/>
      <c r="P60" s="119"/>
    </row>
    <row r="61" spans="2:16" ht="66" x14ac:dyDescent="0.25">
      <c r="B61" s="126"/>
      <c r="C61" s="83" t="s">
        <v>36</v>
      </c>
      <c r="D61" s="82" t="s">
        <v>91</v>
      </c>
      <c r="E61" s="125"/>
      <c r="F61" s="95"/>
      <c r="G61" s="80">
        <v>2</v>
      </c>
      <c r="H61" s="119"/>
      <c r="I61" s="119"/>
      <c r="J61" s="94"/>
      <c r="M61" s="119" t="str">
        <f t="shared" si="0"/>
        <v/>
      </c>
      <c r="N61" s="80">
        <f t="shared" si="1"/>
        <v>0</v>
      </c>
      <c r="O61" s="119"/>
      <c r="P61" s="119"/>
    </row>
    <row r="62" spans="2:16" ht="26.1" customHeight="1" x14ac:dyDescent="0.25">
      <c r="B62" s="77" t="s">
        <v>102</v>
      </c>
      <c r="C62" s="128" t="s">
        <v>103</v>
      </c>
      <c r="D62" s="128"/>
      <c r="E62" s="78">
        <f>O62</f>
        <v>0</v>
      </c>
      <c r="F62" s="79"/>
      <c r="G62" s="80">
        <f>SUM(IF(OR(F64="x",F64="X"),0,5),IF(OR(F65="x",F65="X"),0,5),IF(OR(F66="x",F66="X"),0,5),IF(OR(F67="x",F67="X"),0,15),70)</f>
        <v>100</v>
      </c>
      <c r="H62" s="80">
        <v>5</v>
      </c>
      <c r="I62" s="73">
        <f>O62/G62</f>
        <v>0</v>
      </c>
      <c r="J62" s="94"/>
      <c r="M62" s="80" t="str">
        <f t="shared" si="0"/>
        <v>SOC1.4</v>
      </c>
      <c r="N62" s="79"/>
      <c r="O62" s="80">
        <f>IF(F63="Nein",N64+N65+N68+N69+N70,SUM(N64:N70))</f>
        <v>0</v>
      </c>
      <c r="P62" s="79"/>
    </row>
    <row r="63" spans="2:16" ht="79.2" x14ac:dyDescent="0.25">
      <c r="B63" s="139"/>
      <c r="C63" s="83" t="s">
        <v>240</v>
      </c>
      <c r="D63" s="82" t="s">
        <v>253</v>
      </c>
      <c r="E63" s="121"/>
      <c r="F63" s="95"/>
      <c r="G63" s="80">
        <v>0</v>
      </c>
      <c r="H63" s="143"/>
      <c r="I63" s="143"/>
      <c r="J63" s="94"/>
      <c r="M63" s="143"/>
      <c r="N63" s="80">
        <f>G63</f>
        <v>0</v>
      </c>
      <c r="O63" s="143"/>
      <c r="P63" s="143"/>
    </row>
    <row r="64" spans="2:16" ht="132" x14ac:dyDescent="0.25">
      <c r="B64" s="140"/>
      <c r="C64" s="83" t="s">
        <v>13</v>
      </c>
      <c r="D64" s="82" t="s">
        <v>241</v>
      </c>
      <c r="E64" s="142"/>
      <c r="F64" s="95"/>
      <c r="G64" s="80">
        <v>5</v>
      </c>
      <c r="H64" s="144"/>
      <c r="I64" s="144"/>
      <c r="J64" s="94"/>
      <c r="M64" s="144"/>
      <c r="N64" s="80">
        <f>IF(OR(F64="x",F64="X"),0,IF(F64&gt;G64,G64,F64))</f>
        <v>0</v>
      </c>
      <c r="O64" s="144"/>
      <c r="P64" s="144"/>
    </row>
    <row r="65" spans="2:16" ht="79.2" x14ac:dyDescent="0.25">
      <c r="B65" s="140"/>
      <c r="C65" s="83" t="s">
        <v>14</v>
      </c>
      <c r="D65" s="82" t="s">
        <v>242</v>
      </c>
      <c r="E65" s="142"/>
      <c r="F65" s="95"/>
      <c r="G65" s="80">
        <v>5</v>
      </c>
      <c r="H65" s="144"/>
      <c r="I65" s="144"/>
      <c r="J65" s="94"/>
      <c r="M65" s="144"/>
      <c r="N65" s="80">
        <f t="shared" ref="N65:N67" si="2">IF(OR(F65="x",F65="X"),0,IF(F65&gt;G65,G65,F65))</f>
        <v>0</v>
      </c>
      <c r="O65" s="144"/>
      <c r="P65" s="144"/>
    </row>
    <row r="66" spans="2:16" ht="132" x14ac:dyDescent="0.25">
      <c r="B66" s="140"/>
      <c r="C66" s="83" t="s">
        <v>15</v>
      </c>
      <c r="D66" s="82" t="s">
        <v>262</v>
      </c>
      <c r="E66" s="142"/>
      <c r="F66" s="95"/>
      <c r="G66" s="80">
        <v>5</v>
      </c>
      <c r="H66" s="144"/>
      <c r="I66" s="144"/>
      <c r="J66" s="94"/>
      <c r="M66" s="144"/>
      <c r="N66" s="80">
        <f t="shared" si="2"/>
        <v>0</v>
      </c>
      <c r="O66" s="144"/>
      <c r="P66" s="144"/>
    </row>
    <row r="67" spans="2:16" ht="118.8" x14ac:dyDescent="0.25">
      <c r="B67" s="140"/>
      <c r="C67" s="83" t="s">
        <v>17</v>
      </c>
      <c r="D67" s="82" t="s">
        <v>347</v>
      </c>
      <c r="E67" s="142"/>
      <c r="F67" s="95"/>
      <c r="G67" s="80">
        <v>15</v>
      </c>
      <c r="H67" s="144"/>
      <c r="I67" s="144"/>
      <c r="J67" s="94"/>
      <c r="M67" s="144"/>
      <c r="N67" s="80">
        <f t="shared" si="2"/>
        <v>0</v>
      </c>
      <c r="O67" s="144"/>
      <c r="P67" s="144"/>
    </row>
    <row r="68" spans="2:16" ht="118.8" x14ac:dyDescent="0.25">
      <c r="B68" s="140"/>
      <c r="C68" s="83" t="s">
        <v>35</v>
      </c>
      <c r="D68" s="82" t="s">
        <v>265</v>
      </c>
      <c r="E68" s="142"/>
      <c r="F68" s="95"/>
      <c r="G68" s="80">
        <v>30</v>
      </c>
      <c r="H68" s="144"/>
      <c r="I68" s="144"/>
      <c r="J68" s="94"/>
      <c r="M68" s="144"/>
      <c r="N68" s="80">
        <f t="shared" si="1"/>
        <v>0</v>
      </c>
      <c r="O68" s="144"/>
      <c r="P68" s="144"/>
    </row>
    <row r="69" spans="2:16" ht="158.4" x14ac:dyDescent="0.25">
      <c r="B69" s="140"/>
      <c r="C69" s="83" t="s">
        <v>36</v>
      </c>
      <c r="D69" s="82" t="s">
        <v>106</v>
      </c>
      <c r="E69" s="142"/>
      <c r="F69" s="95"/>
      <c r="G69" s="80">
        <v>30</v>
      </c>
      <c r="H69" s="144"/>
      <c r="I69" s="144"/>
      <c r="J69" s="94"/>
      <c r="M69" s="144"/>
      <c r="N69" s="80">
        <f t="shared" si="1"/>
        <v>0</v>
      </c>
      <c r="O69" s="144"/>
      <c r="P69" s="144"/>
    </row>
    <row r="70" spans="2:16" ht="52.8" x14ac:dyDescent="0.25">
      <c r="B70" s="141"/>
      <c r="C70" s="83" t="s">
        <v>45</v>
      </c>
      <c r="D70" s="82" t="s">
        <v>244</v>
      </c>
      <c r="E70" s="122"/>
      <c r="F70" s="95"/>
      <c r="G70" s="80">
        <v>10</v>
      </c>
      <c r="H70" s="145"/>
      <c r="I70" s="145"/>
      <c r="J70" s="94"/>
      <c r="M70" s="145"/>
      <c r="N70" s="80">
        <f t="shared" si="1"/>
        <v>0</v>
      </c>
      <c r="O70" s="145"/>
      <c r="P70" s="145"/>
    </row>
    <row r="71" spans="2:16" ht="26.1" customHeight="1" x14ac:dyDescent="0.25">
      <c r="B71" s="77" t="s">
        <v>107</v>
      </c>
      <c r="C71" s="128" t="s">
        <v>108</v>
      </c>
      <c r="D71" s="128"/>
      <c r="E71" s="78">
        <f>O71</f>
        <v>0</v>
      </c>
      <c r="F71" s="79"/>
      <c r="G71" s="80">
        <f>IF(OR(F77="x",F77="X",F78="x",F78="X"),90,100)</f>
        <v>100</v>
      </c>
      <c r="H71" s="80">
        <v>6</v>
      </c>
      <c r="I71" s="73">
        <f>O71/G71</f>
        <v>0</v>
      </c>
      <c r="J71" s="94"/>
      <c r="M71" s="80" t="str">
        <f t="shared" ref="M71:M107" si="3">IF(B71&lt;&gt;"",B71,"")</f>
        <v>SOC1.6</v>
      </c>
      <c r="N71" s="79"/>
      <c r="O71" s="80">
        <f>IF(SUM(N72:N76,IF(OR(F77="x",F77="X",F78="x",F78="X"),0,N77+N78))&gt;100,100,SUM(N72:N76,IF(OR(F77="x",F77="X",F78="x",F78="X"),0,N77+N78)))</f>
        <v>0</v>
      </c>
      <c r="P71" s="79"/>
    </row>
    <row r="72" spans="2:16" ht="273" customHeight="1" x14ac:dyDescent="0.25">
      <c r="B72" s="126"/>
      <c r="C72" s="87" t="s">
        <v>124</v>
      </c>
      <c r="D72" s="82" t="s">
        <v>348</v>
      </c>
      <c r="E72" s="125"/>
      <c r="F72" s="95"/>
      <c r="G72" s="80">
        <v>20</v>
      </c>
      <c r="H72" s="119"/>
      <c r="I72" s="119"/>
      <c r="J72" s="94"/>
      <c r="M72" s="119" t="str">
        <f t="shared" si="3"/>
        <v/>
      </c>
      <c r="N72" s="80">
        <f t="shared" ref="N72:N107" si="4">IF(F72&gt;G72,G72,F72)</f>
        <v>0</v>
      </c>
      <c r="O72" s="119"/>
      <c r="P72" s="119"/>
    </row>
    <row r="73" spans="2:16" ht="184.8" x14ac:dyDescent="0.25">
      <c r="B73" s="126"/>
      <c r="C73" s="87" t="s">
        <v>125</v>
      </c>
      <c r="D73" s="82" t="s">
        <v>245</v>
      </c>
      <c r="E73" s="125"/>
      <c r="F73" s="95"/>
      <c r="G73" s="80">
        <v>20</v>
      </c>
      <c r="H73" s="119"/>
      <c r="I73" s="119"/>
      <c r="J73" s="94"/>
      <c r="M73" s="119" t="str">
        <f t="shared" si="3"/>
        <v/>
      </c>
      <c r="N73" s="80">
        <f t="shared" si="4"/>
        <v>0</v>
      </c>
      <c r="O73" s="119"/>
      <c r="P73" s="119"/>
    </row>
    <row r="74" spans="2:16" ht="198" x14ac:dyDescent="0.25">
      <c r="B74" s="126"/>
      <c r="C74" s="90" t="s">
        <v>128</v>
      </c>
      <c r="D74" s="82" t="s">
        <v>246</v>
      </c>
      <c r="E74" s="125"/>
      <c r="F74" s="95"/>
      <c r="G74" s="80">
        <v>20</v>
      </c>
      <c r="H74" s="119"/>
      <c r="I74" s="119"/>
      <c r="J74" s="94"/>
      <c r="M74" s="119" t="str">
        <f t="shared" si="3"/>
        <v/>
      </c>
      <c r="N74" s="80">
        <f t="shared" si="4"/>
        <v>0</v>
      </c>
      <c r="O74" s="119"/>
      <c r="P74" s="119"/>
    </row>
    <row r="75" spans="2:16" ht="277.2" x14ac:dyDescent="0.25">
      <c r="B75" s="126"/>
      <c r="C75" s="91" t="s">
        <v>109</v>
      </c>
      <c r="D75" s="82" t="s">
        <v>110</v>
      </c>
      <c r="E75" s="125"/>
      <c r="F75" s="95"/>
      <c r="G75" s="80">
        <v>20</v>
      </c>
      <c r="H75" s="119"/>
      <c r="I75" s="119"/>
      <c r="J75" s="94"/>
      <c r="M75" s="119" t="str">
        <f t="shared" si="3"/>
        <v/>
      </c>
      <c r="N75" s="80">
        <f t="shared" si="4"/>
        <v>0</v>
      </c>
      <c r="O75" s="119"/>
      <c r="P75" s="119"/>
    </row>
    <row r="76" spans="2:16" ht="92.4" x14ac:dyDescent="0.25">
      <c r="B76" s="126"/>
      <c r="C76" s="91" t="s">
        <v>111</v>
      </c>
      <c r="D76" s="82" t="s">
        <v>247</v>
      </c>
      <c r="E76" s="125"/>
      <c r="F76" s="95"/>
      <c r="G76" s="80">
        <v>10</v>
      </c>
      <c r="H76" s="119"/>
      <c r="I76" s="119"/>
      <c r="J76" s="94"/>
      <c r="M76" s="119" t="str">
        <f t="shared" si="3"/>
        <v/>
      </c>
      <c r="N76" s="80">
        <f t="shared" si="4"/>
        <v>0</v>
      </c>
      <c r="O76" s="119"/>
      <c r="P76" s="119"/>
    </row>
    <row r="77" spans="2:16" ht="132" x14ac:dyDescent="0.25">
      <c r="B77" s="126"/>
      <c r="C77" s="91" t="s">
        <v>15</v>
      </c>
      <c r="D77" s="82" t="s">
        <v>113</v>
      </c>
      <c r="E77" s="125"/>
      <c r="F77" s="95"/>
      <c r="G77" s="80">
        <v>8</v>
      </c>
      <c r="H77" s="119"/>
      <c r="I77" s="119"/>
      <c r="J77" s="94"/>
      <c r="M77" s="119" t="str">
        <f t="shared" si="3"/>
        <v/>
      </c>
      <c r="N77" s="80">
        <f>IF(OR(F77="x",F77="X"),0,IF(F77&gt;G77,G77,F77))</f>
        <v>0</v>
      </c>
      <c r="O77" s="119"/>
      <c r="P77" s="119"/>
    </row>
    <row r="78" spans="2:16" ht="211.2" x14ac:dyDescent="0.25">
      <c r="B78" s="126"/>
      <c r="C78" s="90" t="s">
        <v>130</v>
      </c>
      <c r="D78" s="82" t="s">
        <v>272</v>
      </c>
      <c r="E78" s="125"/>
      <c r="F78" s="95"/>
      <c r="G78" s="80">
        <v>12</v>
      </c>
      <c r="H78" s="119"/>
      <c r="I78" s="119"/>
      <c r="J78" s="94"/>
      <c r="M78" s="119" t="str">
        <f t="shared" si="3"/>
        <v/>
      </c>
      <c r="N78" s="80">
        <f>IF(OR(F78="x",F78="X"),0,IF(F78&gt;G78,G78,F78))</f>
        <v>0</v>
      </c>
      <c r="O78" s="119"/>
      <c r="P78" s="119"/>
    </row>
    <row r="79" spans="2:16" ht="26.1" customHeight="1" x14ac:dyDescent="0.25">
      <c r="B79" s="77" t="s">
        <v>61</v>
      </c>
      <c r="C79" s="129" t="s">
        <v>248</v>
      </c>
      <c r="D79" s="127"/>
      <c r="E79" s="78">
        <f>O79</f>
        <v>0</v>
      </c>
      <c r="F79" s="95"/>
      <c r="G79" s="80">
        <v>100</v>
      </c>
      <c r="H79" s="80">
        <v>8</v>
      </c>
      <c r="I79" s="73">
        <f>O79/G79</f>
        <v>0</v>
      </c>
      <c r="J79" s="94"/>
      <c r="M79" s="80" t="str">
        <f t="shared" si="3"/>
        <v>SOC2.1</v>
      </c>
      <c r="N79" s="80">
        <f t="shared" si="4"/>
        <v>0</v>
      </c>
      <c r="O79" s="80">
        <f>N79</f>
        <v>0</v>
      </c>
      <c r="P79" s="79"/>
    </row>
    <row r="80" spans="2:16" ht="26.1" customHeight="1" x14ac:dyDescent="0.25">
      <c r="B80" s="77" t="s">
        <v>117</v>
      </c>
      <c r="C80" s="127" t="s">
        <v>118</v>
      </c>
      <c r="D80" s="127"/>
      <c r="E80" s="78">
        <f>O80+P80</f>
        <v>0</v>
      </c>
      <c r="F80" s="79"/>
      <c r="G80" s="80">
        <f>SUM(IF(OR(F81="x",F81="X"),0,36),G82,G83,IF(OR(F84="x",F84="X"),0,36),G85,G86,G87)</f>
        <v>115</v>
      </c>
      <c r="H80" s="80">
        <v>10</v>
      </c>
      <c r="I80" s="73">
        <f>(O80/(G80-15))+(P80/100)</f>
        <v>0</v>
      </c>
      <c r="J80" s="94"/>
      <c r="M80" s="80" t="str">
        <f t="shared" si="3"/>
        <v>TEC1.6</v>
      </c>
      <c r="N80" s="79"/>
      <c r="O80" s="80">
        <f>SUM(N81,N84,N85,N86,N87)</f>
        <v>0</v>
      </c>
      <c r="P80" s="80">
        <f>N82+N83</f>
        <v>0</v>
      </c>
    </row>
    <row r="81" spans="2:16" ht="171.6" x14ac:dyDescent="0.25">
      <c r="B81" s="126"/>
      <c r="C81" s="90" t="s">
        <v>136</v>
      </c>
      <c r="D81" s="82" t="s">
        <v>135</v>
      </c>
      <c r="E81" s="125"/>
      <c r="F81" s="95"/>
      <c r="G81" s="80">
        <v>36</v>
      </c>
      <c r="H81" s="119"/>
      <c r="I81" s="119"/>
      <c r="J81" s="94"/>
      <c r="M81" s="119" t="str">
        <f t="shared" si="3"/>
        <v/>
      </c>
      <c r="N81" s="80">
        <f>IF(OR(F81="x",F81="X"),0,IF(F81&gt;G81,G81,F81))</f>
        <v>0</v>
      </c>
      <c r="O81" s="119"/>
      <c r="P81" s="119"/>
    </row>
    <row r="82" spans="2:16" ht="105.6" x14ac:dyDescent="0.25">
      <c r="B82" s="126"/>
      <c r="C82" s="90" t="s">
        <v>14</v>
      </c>
      <c r="D82" s="82" t="s">
        <v>137</v>
      </c>
      <c r="E82" s="125"/>
      <c r="F82" s="95"/>
      <c r="G82" s="80">
        <v>10</v>
      </c>
      <c r="H82" s="119"/>
      <c r="I82" s="119"/>
      <c r="J82" s="94"/>
      <c r="M82" s="119" t="str">
        <f t="shared" si="3"/>
        <v/>
      </c>
      <c r="N82" s="80">
        <f t="shared" si="4"/>
        <v>0</v>
      </c>
      <c r="O82" s="119"/>
      <c r="P82" s="119"/>
    </row>
    <row r="83" spans="2:16" ht="105.6" x14ac:dyDescent="0.25">
      <c r="B83" s="126"/>
      <c r="C83" s="90" t="s">
        <v>41</v>
      </c>
      <c r="D83" s="82" t="s">
        <v>138</v>
      </c>
      <c r="E83" s="125"/>
      <c r="F83" s="95"/>
      <c r="G83" s="80">
        <v>5</v>
      </c>
      <c r="H83" s="119"/>
      <c r="I83" s="119"/>
      <c r="J83" s="94"/>
      <c r="M83" s="119" t="str">
        <f t="shared" si="3"/>
        <v/>
      </c>
      <c r="N83" s="80">
        <f t="shared" si="4"/>
        <v>0</v>
      </c>
      <c r="O83" s="119"/>
      <c r="P83" s="119"/>
    </row>
    <row r="84" spans="2:16" ht="171.6" x14ac:dyDescent="0.25">
      <c r="B84" s="126"/>
      <c r="C84" s="90" t="s">
        <v>132</v>
      </c>
      <c r="D84" s="82" t="s">
        <v>139</v>
      </c>
      <c r="E84" s="125"/>
      <c r="F84" s="95"/>
      <c r="G84" s="80">
        <v>36</v>
      </c>
      <c r="H84" s="119"/>
      <c r="I84" s="119"/>
      <c r="J84" s="94"/>
      <c r="M84" s="119" t="str">
        <f t="shared" si="3"/>
        <v/>
      </c>
      <c r="N84" s="80">
        <f>IF(OR(F84="x",F84="X"),0,IF(F84&gt;G84,G84,F84))</f>
        <v>0</v>
      </c>
      <c r="O84" s="119"/>
      <c r="P84" s="119"/>
    </row>
    <row r="85" spans="2:16" ht="79.2" x14ac:dyDescent="0.25">
      <c r="B85" s="126"/>
      <c r="C85" s="90" t="s">
        <v>35</v>
      </c>
      <c r="D85" s="82" t="s">
        <v>140</v>
      </c>
      <c r="E85" s="125"/>
      <c r="F85" s="95"/>
      <c r="G85" s="80">
        <v>4</v>
      </c>
      <c r="H85" s="119"/>
      <c r="I85" s="119"/>
      <c r="J85" s="94"/>
      <c r="M85" s="119" t="str">
        <f t="shared" si="3"/>
        <v/>
      </c>
      <c r="N85" s="80">
        <f t="shared" si="4"/>
        <v>0</v>
      </c>
      <c r="O85" s="119"/>
      <c r="P85" s="119"/>
    </row>
    <row r="86" spans="2:16" ht="79.2" x14ac:dyDescent="0.25">
      <c r="B86" s="126"/>
      <c r="C86" s="90" t="s">
        <v>36</v>
      </c>
      <c r="D86" s="82" t="s">
        <v>141</v>
      </c>
      <c r="E86" s="125"/>
      <c r="F86" s="95"/>
      <c r="G86" s="80">
        <v>4</v>
      </c>
      <c r="H86" s="119"/>
      <c r="I86" s="119"/>
      <c r="J86" s="94"/>
      <c r="M86" s="119" t="str">
        <f t="shared" si="3"/>
        <v/>
      </c>
      <c r="N86" s="80">
        <f t="shared" si="4"/>
        <v>0</v>
      </c>
      <c r="O86" s="119"/>
      <c r="P86" s="119"/>
    </row>
    <row r="87" spans="2:16" ht="92.4" x14ac:dyDescent="0.25">
      <c r="B87" s="126"/>
      <c r="C87" s="90" t="s">
        <v>96</v>
      </c>
      <c r="D87" s="82" t="s">
        <v>142</v>
      </c>
      <c r="E87" s="125"/>
      <c r="F87" s="95"/>
      <c r="G87" s="80">
        <v>20</v>
      </c>
      <c r="H87" s="119"/>
      <c r="I87" s="119"/>
      <c r="J87" s="94"/>
      <c r="M87" s="119" t="str">
        <f t="shared" si="3"/>
        <v/>
      </c>
      <c r="N87" s="80">
        <f t="shared" si="4"/>
        <v>0</v>
      </c>
      <c r="O87" s="119"/>
      <c r="P87" s="119"/>
    </row>
    <row r="88" spans="2:16" ht="26.1" customHeight="1" x14ac:dyDescent="0.25">
      <c r="B88" s="77" t="s">
        <v>143</v>
      </c>
      <c r="C88" s="127" t="s">
        <v>144</v>
      </c>
      <c r="D88" s="127"/>
      <c r="E88" s="78">
        <f>O88</f>
        <v>0</v>
      </c>
      <c r="F88" s="79"/>
      <c r="G88" s="80">
        <v>100</v>
      </c>
      <c r="H88" s="80">
        <v>3</v>
      </c>
      <c r="I88" s="73">
        <f>O88/G88</f>
        <v>0</v>
      </c>
      <c r="J88" s="94"/>
      <c r="M88" s="80" t="str">
        <f t="shared" si="3"/>
        <v>PRO1.1</v>
      </c>
      <c r="N88" s="79"/>
      <c r="O88" s="80">
        <f>SUM(N89:N90)</f>
        <v>0</v>
      </c>
      <c r="P88" s="79"/>
    </row>
    <row r="89" spans="2:16" ht="198" x14ac:dyDescent="0.25">
      <c r="B89" s="126"/>
      <c r="C89" s="93" t="s">
        <v>13</v>
      </c>
      <c r="D89" s="82" t="s">
        <v>249</v>
      </c>
      <c r="E89" s="125"/>
      <c r="F89" s="95"/>
      <c r="G89" s="80">
        <v>50</v>
      </c>
      <c r="H89" s="119"/>
      <c r="I89" s="119"/>
      <c r="J89" s="94"/>
      <c r="M89" s="119" t="str">
        <f t="shared" si="3"/>
        <v/>
      </c>
      <c r="N89" s="80">
        <f t="shared" si="4"/>
        <v>0</v>
      </c>
      <c r="O89" s="119"/>
      <c r="P89" s="119"/>
    </row>
    <row r="90" spans="2:16" ht="184.8" x14ac:dyDescent="0.25">
      <c r="B90" s="126"/>
      <c r="C90" s="93" t="s">
        <v>15</v>
      </c>
      <c r="D90" s="82" t="s">
        <v>250</v>
      </c>
      <c r="E90" s="125"/>
      <c r="F90" s="95"/>
      <c r="G90" s="80">
        <v>50</v>
      </c>
      <c r="H90" s="119"/>
      <c r="I90" s="119"/>
      <c r="J90" s="94"/>
      <c r="M90" s="119" t="str">
        <f t="shared" si="3"/>
        <v/>
      </c>
      <c r="N90" s="80">
        <f t="shared" si="4"/>
        <v>0</v>
      </c>
      <c r="O90" s="119"/>
      <c r="P90" s="119"/>
    </row>
    <row r="91" spans="2:16" ht="26.1" customHeight="1" x14ac:dyDescent="0.25">
      <c r="B91" s="77" t="s">
        <v>148</v>
      </c>
      <c r="C91" s="130" t="s">
        <v>149</v>
      </c>
      <c r="D91" s="130"/>
      <c r="E91" s="78">
        <f>O91</f>
        <v>0</v>
      </c>
      <c r="F91" s="79"/>
      <c r="G91" s="80">
        <v>100</v>
      </c>
      <c r="H91" s="80">
        <v>4</v>
      </c>
      <c r="I91" s="73">
        <f>O91/G91</f>
        <v>0</v>
      </c>
      <c r="J91" s="94"/>
      <c r="M91" s="80" t="str">
        <f t="shared" si="3"/>
        <v>PRO1.6</v>
      </c>
      <c r="N91" s="79"/>
      <c r="O91" s="80">
        <f>IF(SUM(N92:N94)&gt;100,100,SUM(N92:N94))</f>
        <v>0</v>
      </c>
      <c r="P91" s="79"/>
    </row>
    <row r="92" spans="2:16" ht="171.6" x14ac:dyDescent="0.25">
      <c r="B92" s="126"/>
      <c r="C92" s="93" t="s">
        <v>13</v>
      </c>
      <c r="D92" s="82" t="s">
        <v>150</v>
      </c>
      <c r="E92" s="125"/>
      <c r="F92" s="95"/>
      <c r="G92" s="80">
        <v>50</v>
      </c>
      <c r="H92" s="119"/>
      <c r="I92" s="119"/>
      <c r="J92" s="94"/>
      <c r="M92" s="119" t="str">
        <f t="shared" si="3"/>
        <v/>
      </c>
      <c r="N92" s="80">
        <f t="shared" si="4"/>
        <v>0</v>
      </c>
      <c r="O92" s="119"/>
      <c r="P92" s="119"/>
    </row>
    <row r="93" spans="2:16" ht="300" customHeight="1" x14ac:dyDescent="0.25">
      <c r="B93" s="126"/>
      <c r="C93" s="93" t="s">
        <v>15</v>
      </c>
      <c r="D93" s="82" t="s">
        <v>346</v>
      </c>
      <c r="E93" s="125"/>
      <c r="F93" s="95"/>
      <c r="G93" s="80">
        <v>50</v>
      </c>
      <c r="H93" s="119"/>
      <c r="I93" s="119"/>
      <c r="J93" s="94"/>
      <c r="M93" s="119" t="str">
        <f t="shared" si="3"/>
        <v/>
      </c>
      <c r="N93" s="80">
        <f t="shared" si="4"/>
        <v>0</v>
      </c>
      <c r="O93" s="119"/>
      <c r="P93" s="119"/>
    </row>
    <row r="94" spans="2:16" ht="105.6" x14ac:dyDescent="0.25">
      <c r="B94" s="126"/>
      <c r="C94" s="91" t="s">
        <v>35</v>
      </c>
      <c r="D94" s="82" t="s">
        <v>152</v>
      </c>
      <c r="E94" s="125"/>
      <c r="F94" s="95"/>
      <c r="G94" s="80">
        <v>10</v>
      </c>
      <c r="H94" s="119"/>
      <c r="I94" s="119"/>
      <c r="J94" s="94"/>
      <c r="M94" s="119" t="str">
        <f t="shared" si="3"/>
        <v/>
      </c>
      <c r="N94" s="80">
        <f t="shared" si="4"/>
        <v>0</v>
      </c>
      <c r="O94" s="119"/>
      <c r="P94" s="119"/>
    </row>
    <row r="95" spans="2:16" ht="26.1" customHeight="1" x14ac:dyDescent="0.25">
      <c r="B95" s="77" t="s">
        <v>153</v>
      </c>
      <c r="C95" s="127" t="s">
        <v>154</v>
      </c>
      <c r="D95" s="127"/>
      <c r="E95" s="78">
        <f>O95</f>
        <v>0</v>
      </c>
      <c r="F95" s="79"/>
      <c r="G95" s="80">
        <v>100</v>
      </c>
      <c r="H95" s="80">
        <v>6</v>
      </c>
      <c r="I95" s="73">
        <f>O95/G95</f>
        <v>0</v>
      </c>
      <c r="J95" s="94"/>
      <c r="M95" s="80" t="str">
        <f t="shared" si="3"/>
        <v>PRO1.8</v>
      </c>
      <c r="N95" s="79"/>
      <c r="O95" s="80">
        <f>SUM(N96:N103)</f>
        <v>0</v>
      </c>
      <c r="P95" s="79"/>
    </row>
    <row r="96" spans="2:16" ht="224.4" x14ac:dyDescent="0.25">
      <c r="B96" s="126"/>
      <c r="C96" s="91" t="s">
        <v>13</v>
      </c>
      <c r="D96" s="82" t="s">
        <v>155</v>
      </c>
      <c r="E96" s="125"/>
      <c r="F96" s="95"/>
      <c r="G96" s="80">
        <v>5</v>
      </c>
      <c r="H96" s="119"/>
      <c r="I96" s="119"/>
      <c r="J96" s="94"/>
      <c r="M96" s="119" t="str">
        <f t="shared" si="3"/>
        <v/>
      </c>
      <c r="N96" s="80">
        <f t="shared" si="4"/>
        <v>0</v>
      </c>
      <c r="O96" s="119"/>
      <c r="P96" s="119"/>
    </row>
    <row r="97" spans="2:16" ht="211.2" x14ac:dyDescent="0.25">
      <c r="B97" s="126"/>
      <c r="C97" s="91" t="s">
        <v>14</v>
      </c>
      <c r="D97" s="82" t="s">
        <v>156</v>
      </c>
      <c r="E97" s="125"/>
      <c r="F97" s="95"/>
      <c r="G97" s="80">
        <v>25</v>
      </c>
      <c r="H97" s="119"/>
      <c r="I97" s="119"/>
      <c r="J97" s="94"/>
      <c r="M97" s="119" t="str">
        <f t="shared" si="3"/>
        <v/>
      </c>
      <c r="N97" s="80">
        <f t="shared" si="4"/>
        <v>0</v>
      </c>
      <c r="O97" s="119"/>
      <c r="P97" s="119"/>
    </row>
    <row r="98" spans="2:16" ht="145.19999999999999" x14ac:dyDescent="0.25">
      <c r="B98" s="126"/>
      <c r="C98" s="91" t="s">
        <v>41</v>
      </c>
      <c r="D98" s="82" t="s">
        <v>157</v>
      </c>
      <c r="E98" s="125"/>
      <c r="F98" s="95"/>
      <c r="G98" s="80">
        <v>10</v>
      </c>
      <c r="H98" s="119"/>
      <c r="I98" s="119"/>
      <c r="J98" s="94"/>
      <c r="M98" s="119" t="str">
        <f t="shared" si="3"/>
        <v/>
      </c>
      <c r="N98" s="80">
        <f t="shared" si="4"/>
        <v>0</v>
      </c>
      <c r="O98" s="119"/>
      <c r="P98" s="119"/>
    </row>
    <row r="99" spans="2:16" ht="158.4" x14ac:dyDescent="0.25">
      <c r="B99" s="126"/>
      <c r="C99" s="91" t="s">
        <v>109</v>
      </c>
      <c r="D99" s="82" t="s">
        <v>158</v>
      </c>
      <c r="E99" s="125"/>
      <c r="F99" s="95"/>
      <c r="G99" s="80">
        <v>10</v>
      </c>
      <c r="H99" s="119"/>
      <c r="I99" s="119"/>
      <c r="J99" s="94"/>
      <c r="M99" s="119" t="str">
        <f t="shared" si="3"/>
        <v/>
      </c>
      <c r="N99" s="80">
        <f t="shared" si="4"/>
        <v>0</v>
      </c>
      <c r="O99" s="119"/>
      <c r="P99" s="119"/>
    </row>
    <row r="100" spans="2:16" ht="105.6" x14ac:dyDescent="0.25">
      <c r="B100" s="126"/>
      <c r="C100" s="81" t="s">
        <v>15</v>
      </c>
      <c r="D100" s="82" t="s">
        <v>159</v>
      </c>
      <c r="E100" s="125"/>
      <c r="F100" s="95"/>
      <c r="G100" s="80">
        <v>10</v>
      </c>
      <c r="H100" s="119"/>
      <c r="I100" s="119"/>
      <c r="J100" s="94"/>
      <c r="M100" s="119" t="str">
        <f t="shared" si="3"/>
        <v/>
      </c>
      <c r="N100" s="80">
        <f t="shared" si="4"/>
        <v>0</v>
      </c>
      <c r="O100" s="119"/>
      <c r="P100" s="119"/>
    </row>
    <row r="101" spans="2:16" ht="224.4" x14ac:dyDescent="0.25">
      <c r="B101" s="126"/>
      <c r="C101" s="91" t="s">
        <v>17</v>
      </c>
      <c r="D101" s="82" t="s">
        <v>160</v>
      </c>
      <c r="E101" s="125"/>
      <c r="F101" s="95"/>
      <c r="G101" s="80">
        <v>10</v>
      </c>
      <c r="H101" s="119"/>
      <c r="I101" s="119"/>
      <c r="J101" s="94"/>
      <c r="M101" s="119" t="str">
        <f t="shared" si="3"/>
        <v/>
      </c>
      <c r="N101" s="80">
        <f t="shared" si="4"/>
        <v>0</v>
      </c>
      <c r="O101" s="119"/>
      <c r="P101" s="119"/>
    </row>
    <row r="102" spans="2:16" ht="52.8" x14ac:dyDescent="0.25">
      <c r="B102" s="126"/>
      <c r="C102" s="91" t="s">
        <v>72</v>
      </c>
      <c r="D102" s="82" t="s">
        <v>161</v>
      </c>
      <c r="E102" s="125"/>
      <c r="F102" s="95"/>
      <c r="G102" s="80">
        <v>15</v>
      </c>
      <c r="H102" s="119"/>
      <c r="I102" s="119"/>
      <c r="J102" s="94"/>
      <c r="M102" s="119" t="str">
        <f t="shared" si="3"/>
        <v/>
      </c>
      <c r="N102" s="80">
        <f t="shared" si="4"/>
        <v>0</v>
      </c>
      <c r="O102" s="119"/>
      <c r="P102" s="119"/>
    </row>
    <row r="103" spans="2:16" ht="118.8" x14ac:dyDescent="0.25">
      <c r="B103" s="126"/>
      <c r="C103" s="91" t="s">
        <v>74</v>
      </c>
      <c r="D103" s="82" t="s">
        <v>162</v>
      </c>
      <c r="E103" s="125"/>
      <c r="F103" s="95"/>
      <c r="G103" s="80">
        <v>15</v>
      </c>
      <c r="H103" s="119"/>
      <c r="I103" s="119"/>
      <c r="J103" s="94"/>
      <c r="M103" s="119" t="str">
        <f t="shared" si="3"/>
        <v/>
      </c>
      <c r="N103" s="80">
        <f t="shared" si="4"/>
        <v>0</v>
      </c>
      <c r="O103" s="119"/>
      <c r="P103" s="119"/>
    </row>
    <row r="104" spans="2:16" ht="26.1" customHeight="1" x14ac:dyDescent="0.25">
      <c r="B104" s="77" t="s">
        <v>163</v>
      </c>
      <c r="C104" s="127" t="s">
        <v>164</v>
      </c>
      <c r="D104" s="127"/>
      <c r="E104" s="78">
        <f>O104</f>
        <v>0</v>
      </c>
      <c r="F104" s="79"/>
      <c r="G104" s="80">
        <v>100</v>
      </c>
      <c r="H104" s="80">
        <v>2</v>
      </c>
      <c r="I104" s="73">
        <f>O104/G104</f>
        <v>0</v>
      </c>
      <c r="J104" s="94"/>
      <c r="M104" s="80" t="str">
        <f t="shared" si="3"/>
        <v>PRO2.4</v>
      </c>
      <c r="N104" s="80">
        <f t="shared" si="4"/>
        <v>0</v>
      </c>
      <c r="O104" s="80">
        <f>SUM(N105:N107)</f>
        <v>0</v>
      </c>
      <c r="P104" s="79"/>
    </row>
    <row r="105" spans="2:16" ht="26.4" x14ac:dyDescent="0.25">
      <c r="B105" s="126"/>
      <c r="C105" s="92" t="s">
        <v>13</v>
      </c>
      <c r="D105" s="82" t="s">
        <v>165</v>
      </c>
      <c r="E105" s="125"/>
      <c r="F105" s="95"/>
      <c r="G105" s="80">
        <v>35</v>
      </c>
      <c r="H105" s="119"/>
      <c r="I105" s="119"/>
      <c r="J105" s="94"/>
      <c r="M105" s="119" t="str">
        <f t="shared" si="3"/>
        <v/>
      </c>
      <c r="N105" s="80">
        <f t="shared" si="4"/>
        <v>0</v>
      </c>
      <c r="O105" s="119"/>
      <c r="P105" s="119"/>
    </row>
    <row r="106" spans="2:16" ht="92.4" x14ac:dyDescent="0.25">
      <c r="B106" s="126"/>
      <c r="C106" s="92" t="s">
        <v>15</v>
      </c>
      <c r="D106" s="82" t="s">
        <v>166</v>
      </c>
      <c r="E106" s="125"/>
      <c r="F106" s="95"/>
      <c r="G106" s="80">
        <v>30</v>
      </c>
      <c r="H106" s="119"/>
      <c r="I106" s="119"/>
      <c r="J106" s="94"/>
      <c r="M106" s="119" t="str">
        <f t="shared" si="3"/>
        <v/>
      </c>
      <c r="N106" s="80">
        <f t="shared" si="4"/>
        <v>0</v>
      </c>
      <c r="O106" s="119"/>
      <c r="P106" s="119"/>
    </row>
    <row r="107" spans="2:16" ht="26.4" x14ac:dyDescent="0.25">
      <c r="B107" s="126"/>
      <c r="C107" s="92" t="s">
        <v>35</v>
      </c>
      <c r="D107" s="82" t="s">
        <v>167</v>
      </c>
      <c r="E107" s="125"/>
      <c r="F107" s="95"/>
      <c r="G107" s="80">
        <v>35</v>
      </c>
      <c r="H107" s="119"/>
      <c r="I107" s="119"/>
      <c r="J107" s="94"/>
      <c r="M107" s="119" t="str">
        <f t="shared" si="3"/>
        <v/>
      </c>
      <c r="N107" s="80">
        <f t="shared" si="4"/>
        <v>0</v>
      </c>
      <c r="O107" s="119"/>
      <c r="P107" s="119"/>
    </row>
  </sheetData>
  <mergeCells count="135">
    <mergeCell ref="B63:B70"/>
    <mergeCell ref="E63:E70"/>
    <mergeCell ref="H63:H70"/>
    <mergeCell ref="I63:I70"/>
    <mergeCell ref="M63:M70"/>
    <mergeCell ref="O63:O70"/>
    <mergeCell ref="P63:P70"/>
    <mergeCell ref="P23:P24"/>
    <mergeCell ref="C25:D25"/>
    <mergeCell ref="B26:B33"/>
    <mergeCell ref="E26:E33"/>
    <mergeCell ref="H26:H33"/>
    <mergeCell ref="I26:I33"/>
    <mergeCell ref="B23:B24"/>
    <mergeCell ref="E23:E24"/>
    <mergeCell ref="H23:H24"/>
    <mergeCell ref="I23:I24"/>
    <mergeCell ref="M23:M24"/>
    <mergeCell ref="O23:O24"/>
    <mergeCell ref="C39:D39"/>
    <mergeCell ref="O35:O38"/>
    <mergeCell ref="P35:P38"/>
    <mergeCell ref="C34:D34"/>
    <mergeCell ref="B35:B38"/>
    <mergeCell ref="B4:C4"/>
    <mergeCell ref="F4:H4"/>
    <mergeCell ref="I4:J4"/>
    <mergeCell ref="B5:C5"/>
    <mergeCell ref="B6:C6"/>
    <mergeCell ref="B7:C7"/>
    <mergeCell ref="B2:C2"/>
    <mergeCell ref="F2:H2"/>
    <mergeCell ref="I2:J2"/>
    <mergeCell ref="B3:C3"/>
    <mergeCell ref="F3:H3"/>
    <mergeCell ref="I3:J3"/>
    <mergeCell ref="P10:P11"/>
    <mergeCell ref="C12:D12"/>
    <mergeCell ref="B13:B17"/>
    <mergeCell ref="E13:E17"/>
    <mergeCell ref="H13:H17"/>
    <mergeCell ref="I13:I17"/>
    <mergeCell ref="P19:P21"/>
    <mergeCell ref="B8:C8"/>
    <mergeCell ref="B10:D11"/>
    <mergeCell ref="E10:G10"/>
    <mergeCell ref="H10:H11"/>
    <mergeCell ref="I10:I11"/>
    <mergeCell ref="J10:J11"/>
    <mergeCell ref="M13:M17"/>
    <mergeCell ref="O13:O17"/>
    <mergeCell ref="P13:P17"/>
    <mergeCell ref="M10:M11"/>
    <mergeCell ref="N10:N11"/>
    <mergeCell ref="O10:O11"/>
    <mergeCell ref="C18:D18"/>
    <mergeCell ref="B19:B21"/>
    <mergeCell ref="E19:E21"/>
    <mergeCell ref="H19:H21"/>
    <mergeCell ref="I19:I21"/>
    <mergeCell ref="C22:D22"/>
    <mergeCell ref="M26:M33"/>
    <mergeCell ref="M19:M21"/>
    <mergeCell ref="O19:O21"/>
    <mergeCell ref="O26:O33"/>
    <mergeCell ref="P26:P33"/>
    <mergeCell ref="C62:D62"/>
    <mergeCell ref="O40:O51"/>
    <mergeCell ref="P40:P51"/>
    <mergeCell ref="C52:D52"/>
    <mergeCell ref="E35:E38"/>
    <mergeCell ref="H35:H38"/>
    <mergeCell ref="I35:I38"/>
    <mergeCell ref="M35:M38"/>
    <mergeCell ref="B53:B61"/>
    <mergeCell ref="E53:E61"/>
    <mergeCell ref="H53:H61"/>
    <mergeCell ref="I53:I61"/>
    <mergeCell ref="M53:M61"/>
    <mergeCell ref="O53:O61"/>
    <mergeCell ref="P53:P61"/>
    <mergeCell ref="B40:B51"/>
    <mergeCell ref="E40:E51"/>
    <mergeCell ref="H40:H51"/>
    <mergeCell ref="I40:I51"/>
    <mergeCell ref="M40:M51"/>
    <mergeCell ref="C79:D79"/>
    <mergeCell ref="C80:D80"/>
    <mergeCell ref="B81:B87"/>
    <mergeCell ref="E81:E87"/>
    <mergeCell ref="H81:H87"/>
    <mergeCell ref="I81:I87"/>
    <mergeCell ref="O72:O78"/>
    <mergeCell ref="P72:P78"/>
    <mergeCell ref="C71:D71"/>
    <mergeCell ref="B72:B78"/>
    <mergeCell ref="E72:E78"/>
    <mergeCell ref="H72:H78"/>
    <mergeCell ref="I72:I78"/>
    <mergeCell ref="M72:M78"/>
    <mergeCell ref="M81:M87"/>
    <mergeCell ref="O81:O87"/>
    <mergeCell ref="P81:P87"/>
    <mergeCell ref="C88:D88"/>
    <mergeCell ref="B89:B90"/>
    <mergeCell ref="E89:E90"/>
    <mergeCell ref="H89:H90"/>
    <mergeCell ref="I89:I90"/>
    <mergeCell ref="M89:M90"/>
    <mergeCell ref="O89:O90"/>
    <mergeCell ref="C95:D95"/>
    <mergeCell ref="B96:B103"/>
    <mergeCell ref="E96:E103"/>
    <mergeCell ref="H96:H103"/>
    <mergeCell ref="I96:I103"/>
    <mergeCell ref="M96:M103"/>
    <mergeCell ref="O96:O103"/>
    <mergeCell ref="P89:P90"/>
    <mergeCell ref="C91:D91"/>
    <mergeCell ref="B92:B94"/>
    <mergeCell ref="E92:E94"/>
    <mergeCell ref="H92:H94"/>
    <mergeCell ref="I92:I94"/>
    <mergeCell ref="M92:M94"/>
    <mergeCell ref="O92:O94"/>
    <mergeCell ref="P92:P94"/>
    <mergeCell ref="P96:P103"/>
    <mergeCell ref="C104:D104"/>
    <mergeCell ref="B105:B107"/>
    <mergeCell ref="E105:E107"/>
    <mergeCell ref="H105:H107"/>
    <mergeCell ref="I105:I107"/>
    <mergeCell ref="M105:M107"/>
    <mergeCell ref="O105:O107"/>
    <mergeCell ref="P105:P107"/>
  </mergeCells>
  <dataValidations count="1">
    <dataValidation type="list" allowBlank="1" showInputMessage="1" showErrorMessage="1" sqref="F63" xr:uid="{00000000-0002-0000-0200-000000000000}">
      <formula1>"Ja,Nein"</formula1>
    </dataValidation>
  </dataValidation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Q133"/>
  <sheetViews>
    <sheetView zoomScale="85" zoomScaleNormal="85" workbookViewId="0">
      <selection activeCell="G55" sqref="G55"/>
    </sheetView>
  </sheetViews>
  <sheetFormatPr baseColWidth="10" defaultColWidth="11.44140625" defaultRowHeight="13.2" outlineLevelCol="1" x14ac:dyDescent="0.25"/>
  <cols>
    <col min="1" max="1" width="1.6640625" style="69" customWidth="1"/>
    <col min="2" max="2" width="8.6640625" style="69" customWidth="1"/>
    <col min="3" max="3" width="7.6640625" style="69" customWidth="1"/>
    <col min="4" max="4" width="60.6640625" style="69" customWidth="1"/>
    <col min="5" max="6" width="11.6640625" style="69" customWidth="1"/>
    <col min="7" max="7" width="8.6640625" style="69" customWidth="1"/>
    <col min="8" max="9" width="11.44140625" style="69"/>
    <col min="10" max="10" width="70.6640625" style="69" customWidth="1"/>
    <col min="11" max="12" width="11.44140625" style="69"/>
    <col min="13" max="16" width="11.44140625" style="69" hidden="1" customWidth="1" outlineLevel="1"/>
    <col min="17" max="17" width="11.44140625" style="69" collapsed="1"/>
    <col min="18" max="16384" width="11.44140625" style="69"/>
  </cols>
  <sheetData>
    <row r="2" spans="2:16" x14ac:dyDescent="0.25">
      <c r="B2" s="120">
        <f>IF((I12*H12+I18*H18+I22*H22+I25*H25)/(H12+H18+H22+H25)&gt;1,1,(I12*H12+I18*H18+I22*H22+I25*H25)/(H12+H18+H22+H25))</f>
        <v>0</v>
      </c>
      <c r="C2" s="120"/>
      <c r="D2" s="75" t="s">
        <v>172</v>
      </c>
      <c r="F2" s="135" t="s">
        <v>8</v>
      </c>
      <c r="G2" s="135"/>
      <c r="H2" s="135"/>
      <c r="I2" s="132"/>
      <c r="J2" s="132"/>
    </row>
    <row r="3" spans="2:16" x14ac:dyDescent="0.25">
      <c r="B3" s="120">
        <f>IF(I34&gt;1,1,I34)</f>
        <v>0</v>
      </c>
      <c r="C3" s="120"/>
      <c r="D3" s="75" t="s">
        <v>173</v>
      </c>
      <c r="F3" s="135" t="s">
        <v>9</v>
      </c>
      <c r="G3" s="135"/>
      <c r="H3" s="135"/>
      <c r="I3" s="132"/>
      <c r="J3" s="132"/>
    </row>
    <row r="4" spans="2:16" x14ac:dyDescent="0.25">
      <c r="B4" s="120">
        <f>IF((I39*H39+I52*H52+I62*H62+I69*H69+I78*H78+I87*H87+I92*H92)/(H39+H52+H62+H69+H78+H87+H92)&gt;1,1,(I39*H39+I52*H52+I62*H62+I69*H69+I78*H78+I87*H87+I92*H92)/(H39+H52+H62+H69+H78+H87+H92))</f>
        <v>0</v>
      </c>
      <c r="C4" s="120"/>
      <c r="D4" s="75" t="s">
        <v>174</v>
      </c>
      <c r="F4" s="135" t="s">
        <v>352</v>
      </c>
      <c r="G4" s="135"/>
      <c r="H4" s="135"/>
      <c r="I4" s="132"/>
      <c r="J4" s="132"/>
    </row>
    <row r="5" spans="2:16" x14ac:dyDescent="0.25">
      <c r="B5" s="120">
        <f>IF((I93*H93+I98*H98)/(H93+H98)&gt;1,1,(I93*H93+I98*H98)/(H93+H98))</f>
        <v>0</v>
      </c>
      <c r="C5" s="120"/>
      <c r="D5" s="75" t="s">
        <v>171</v>
      </c>
    </row>
    <row r="6" spans="2:16" x14ac:dyDescent="0.25">
      <c r="B6" s="120">
        <f>IF((I106*H106+I110*H110+I114*H114+I125*H125+I130*H130)/(H106+H110+H114+H125+H130)&gt;1,1,(I106*H106+I110*H110+I114*H114+I125*H125+I130*H130)/(H106+H110+H114+H125+H130))</f>
        <v>0</v>
      </c>
      <c r="C6" s="120"/>
      <c r="D6" s="75" t="s">
        <v>175</v>
      </c>
    </row>
    <row r="7" spans="2:16" x14ac:dyDescent="0.25">
      <c r="B7" s="120">
        <f>(B2*(H12+H18+H22+H25)+B3*H34+B4*(H39+H52+H62+H69+H78+H87+H92)+B5*(H93+H98)+B6*(H106+H110+H114+H125+H130))/100</f>
        <v>0</v>
      </c>
      <c r="C7" s="120"/>
      <c r="D7" s="75" t="s">
        <v>176</v>
      </c>
    </row>
    <row r="8" spans="2:16" x14ac:dyDescent="0.25">
      <c r="B8" s="120" t="str">
        <f>IF(AND(B7&gt;=8/10,B2&gt;=65/100,B4&gt;=65/100,B5&gt;=65/100,B6&gt;=65/100),"PLATIN",IF(AND(B7&gt;=65/100,B2&gt;=1/2,B4&gt;=1/2,B5&gt;=65/100,B6&gt;=1/2),"GOLD",IF(AND(B7&gt;=1/2,B2&gt;=35/100,B4&gt;=35/100,B5&gt;=35/100,B6&gt;=35/100),"SILBER","keine Ausz.")))</f>
        <v>keine Ausz.</v>
      </c>
      <c r="C8" s="120"/>
      <c r="D8" s="75" t="s">
        <v>179</v>
      </c>
    </row>
    <row r="10" spans="2:16" ht="50.1" customHeight="1" x14ac:dyDescent="0.25">
      <c r="B10" s="118" t="s">
        <v>2</v>
      </c>
      <c r="C10" s="118"/>
      <c r="D10" s="118"/>
      <c r="E10" s="136" t="s">
        <v>5</v>
      </c>
      <c r="F10" s="118"/>
      <c r="G10" s="118"/>
      <c r="H10" s="137" t="s">
        <v>10</v>
      </c>
      <c r="I10" s="138" t="s">
        <v>11</v>
      </c>
      <c r="J10" s="118" t="s">
        <v>4</v>
      </c>
      <c r="M10" s="124" t="s">
        <v>0</v>
      </c>
      <c r="N10" s="123" t="s">
        <v>168</v>
      </c>
      <c r="O10" s="123" t="s">
        <v>169</v>
      </c>
      <c r="P10" s="123" t="s">
        <v>170</v>
      </c>
    </row>
    <row r="11" spans="2:16" ht="50.1" customHeight="1" x14ac:dyDescent="0.25">
      <c r="B11" s="118"/>
      <c r="C11" s="118"/>
      <c r="D11" s="118"/>
      <c r="E11" s="76" t="s">
        <v>6</v>
      </c>
      <c r="F11" s="76" t="s">
        <v>7</v>
      </c>
      <c r="G11" s="76" t="s">
        <v>3</v>
      </c>
      <c r="H11" s="138"/>
      <c r="I11" s="138"/>
      <c r="J11" s="118"/>
      <c r="M11" s="124"/>
      <c r="N11" s="123"/>
      <c r="O11" s="124"/>
      <c r="P11" s="124"/>
    </row>
    <row r="12" spans="2:16" ht="26.1" customHeight="1" x14ac:dyDescent="0.25">
      <c r="B12" s="77" t="s">
        <v>1</v>
      </c>
      <c r="C12" s="127" t="s">
        <v>12</v>
      </c>
      <c r="D12" s="127"/>
      <c r="E12" s="78">
        <f>O12</f>
        <v>0</v>
      </c>
      <c r="F12" s="79"/>
      <c r="G12" s="80">
        <v>100</v>
      </c>
      <c r="H12" s="80">
        <v>12</v>
      </c>
      <c r="I12" s="73">
        <f>O12/G12</f>
        <v>0</v>
      </c>
      <c r="J12" s="94"/>
      <c r="M12" s="80" t="str">
        <f>IF(B12&lt;&gt;"",B12,"")</f>
        <v>ENV1.1</v>
      </c>
      <c r="N12" s="79"/>
      <c r="O12" s="80">
        <f>IF(SUM(N13:N17)&gt;G12,G12,SUM(N13:N17))</f>
        <v>0</v>
      </c>
      <c r="P12" s="79"/>
    </row>
    <row r="13" spans="2:16" ht="132" x14ac:dyDescent="0.25">
      <c r="B13" s="126"/>
      <c r="C13" s="81" t="s">
        <v>13</v>
      </c>
      <c r="D13" s="82" t="s">
        <v>20</v>
      </c>
      <c r="E13" s="125"/>
      <c r="F13" s="95"/>
      <c r="G13" s="80">
        <v>40</v>
      </c>
      <c r="H13" s="119"/>
      <c r="I13" s="119"/>
      <c r="J13" s="94"/>
      <c r="M13" s="119" t="str">
        <f t="shared" ref="M13:M83" si="0">IF(B13&lt;&gt;"",B13,"")</f>
        <v/>
      </c>
      <c r="N13" s="80">
        <f>IF(F13&gt;G13,G13,F13)</f>
        <v>0</v>
      </c>
      <c r="O13" s="119"/>
      <c r="P13" s="119"/>
    </row>
    <row r="14" spans="2:16" ht="132" x14ac:dyDescent="0.25">
      <c r="B14" s="126"/>
      <c r="C14" s="81" t="s">
        <v>14</v>
      </c>
      <c r="D14" s="82" t="s">
        <v>19</v>
      </c>
      <c r="E14" s="125"/>
      <c r="F14" s="95"/>
      <c r="G14" s="80">
        <v>10</v>
      </c>
      <c r="H14" s="119"/>
      <c r="I14" s="119"/>
      <c r="J14" s="94"/>
      <c r="M14" s="119" t="str">
        <f t="shared" si="0"/>
        <v/>
      </c>
      <c r="N14" s="80">
        <f t="shared" ref="N14:N77" si="1">IF(F14&gt;G14,G14,F14)</f>
        <v>0</v>
      </c>
      <c r="O14" s="119"/>
      <c r="P14" s="119"/>
    </row>
    <row r="15" spans="2:16" ht="132" x14ac:dyDescent="0.25">
      <c r="B15" s="126"/>
      <c r="C15" s="81" t="s">
        <v>15</v>
      </c>
      <c r="D15" s="82" t="s">
        <v>16</v>
      </c>
      <c r="E15" s="125"/>
      <c r="F15" s="95"/>
      <c r="G15" s="80">
        <v>40</v>
      </c>
      <c r="H15" s="119"/>
      <c r="I15" s="119"/>
      <c r="J15" s="94"/>
      <c r="M15" s="119" t="str">
        <f t="shared" si="0"/>
        <v/>
      </c>
      <c r="N15" s="80">
        <f t="shared" si="1"/>
        <v>0</v>
      </c>
      <c r="O15" s="119"/>
      <c r="P15" s="119"/>
    </row>
    <row r="16" spans="2:16" ht="132" x14ac:dyDescent="0.25">
      <c r="B16" s="126"/>
      <c r="C16" s="81" t="s">
        <v>17</v>
      </c>
      <c r="D16" s="82" t="s">
        <v>18</v>
      </c>
      <c r="E16" s="125"/>
      <c r="F16" s="95"/>
      <c r="G16" s="80">
        <v>10</v>
      </c>
      <c r="H16" s="119"/>
      <c r="I16" s="119"/>
      <c r="J16" s="94"/>
      <c r="M16" s="119" t="str">
        <f t="shared" si="0"/>
        <v/>
      </c>
      <c r="N16" s="80">
        <f t="shared" si="1"/>
        <v>0</v>
      </c>
      <c r="O16" s="119"/>
      <c r="P16" s="119"/>
    </row>
    <row r="17" spans="2:16" ht="132" x14ac:dyDescent="0.25">
      <c r="B17" s="126"/>
      <c r="C17" s="81" t="s">
        <v>22</v>
      </c>
      <c r="D17" s="82" t="s">
        <v>21</v>
      </c>
      <c r="E17" s="125"/>
      <c r="F17" s="95"/>
      <c r="G17" s="80">
        <v>12</v>
      </c>
      <c r="H17" s="119"/>
      <c r="I17" s="119"/>
      <c r="J17" s="94"/>
      <c r="M17" s="119" t="str">
        <f t="shared" si="0"/>
        <v/>
      </c>
      <c r="N17" s="80">
        <f t="shared" si="1"/>
        <v>0</v>
      </c>
      <c r="O17" s="119"/>
      <c r="P17" s="119"/>
    </row>
    <row r="18" spans="2:16" ht="26.1" customHeight="1" x14ac:dyDescent="0.25">
      <c r="B18" s="77" t="s">
        <v>23</v>
      </c>
      <c r="C18" s="133" t="s">
        <v>24</v>
      </c>
      <c r="D18" s="133"/>
      <c r="E18" s="78">
        <f>O18</f>
        <v>0</v>
      </c>
      <c r="F18" s="79"/>
      <c r="G18" s="80">
        <v>100</v>
      </c>
      <c r="H18" s="80">
        <v>8</v>
      </c>
      <c r="I18" s="73">
        <f>O18/G18</f>
        <v>0</v>
      </c>
      <c r="J18" s="94"/>
      <c r="M18" s="80" t="str">
        <f t="shared" si="0"/>
        <v>ENV1.2</v>
      </c>
      <c r="N18" s="79"/>
      <c r="O18" s="80">
        <f>IF(SUM(N19:N21)&gt;G18,G18,SUM(N19:N21))</f>
        <v>0</v>
      </c>
      <c r="P18" s="79"/>
    </row>
    <row r="19" spans="2:16" ht="171.6" x14ac:dyDescent="0.25">
      <c r="B19" s="126"/>
      <c r="C19" s="83" t="s">
        <v>13</v>
      </c>
      <c r="D19" s="84" t="s">
        <v>25</v>
      </c>
      <c r="E19" s="125"/>
      <c r="F19" s="95"/>
      <c r="G19" s="80">
        <v>60</v>
      </c>
      <c r="H19" s="119"/>
      <c r="I19" s="119"/>
      <c r="J19" s="94"/>
      <c r="M19" s="79" t="str">
        <f t="shared" si="0"/>
        <v/>
      </c>
      <c r="N19" s="80">
        <f t="shared" si="1"/>
        <v>0</v>
      </c>
      <c r="O19" s="79"/>
      <c r="P19" s="79"/>
    </row>
    <row r="20" spans="2:16" ht="79.2" x14ac:dyDescent="0.25">
      <c r="B20" s="126"/>
      <c r="C20" s="83" t="s">
        <v>14</v>
      </c>
      <c r="D20" s="84" t="s">
        <v>26</v>
      </c>
      <c r="E20" s="125"/>
      <c r="F20" s="95"/>
      <c r="G20" s="80">
        <v>10</v>
      </c>
      <c r="H20" s="119"/>
      <c r="I20" s="119"/>
      <c r="J20" s="94"/>
      <c r="M20" s="79" t="str">
        <f t="shared" si="0"/>
        <v/>
      </c>
      <c r="N20" s="80">
        <f>IF(OR(F20="x",F20="X"),0,IF(F20&gt;G20,G20,F20))</f>
        <v>0</v>
      </c>
      <c r="O20" s="79"/>
      <c r="P20" s="79"/>
    </row>
    <row r="21" spans="2:16" ht="158.4" x14ac:dyDescent="0.25">
      <c r="B21" s="126"/>
      <c r="C21" s="83" t="s">
        <v>15</v>
      </c>
      <c r="D21" s="84" t="s">
        <v>27</v>
      </c>
      <c r="E21" s="125"/>
      <c r="F21" s="95"/>
      <c r="G21" s="80">
        <v>40</v>
      </c>
      <c r="H21" s="119"/>
      <c r="I21" s="119"/>
      <c r="J21" s="94"/>
      <c r="M21" s="79" t="str">
        <f t="shared" si="0"/>
        <v/>
      </c>
      <c r="N21" s="80">
        <f t="shared" si="1"/>
        <v>0</v>
      </c>
      <c r="O21" s="79"/>
      <c r="P21" s="79"/>
    </row>
    <row r="22" spans="2:16" ht="26.1" customHeight="1" x14ac:dyDescent="0.25">
      <c r="B22" s="77" t="s">
        <v>28</v>
      </c>
      <c r="C22" s="134" t="s">
        <v>230</v>
      </c>
      <c r="D22" s="134"/>
      <c r="E22" s="78">
        <f>O22</f>
        <v>0</v>
      </c>
      <c r="F22" s="79"/>
      <c r="G22" s="80">
        <v>100</v>
      </c>
      <c r="H22" s="80">
        <v>4</v>
      </c>
      <c r="I22" s="73">
        <f>O22/G22</f>
        <v>0</v>
      </c>
      <c r="J22" s="94"/>
      <c r="M22" s="80" t="str">
        <f t="shared" si="0"/>
        <v>ENV1.3</v>
      </c>
      <c r="N22" s="79"/>
      <c r="O22" s="80">
        <f>IF(SUM(N23:N24)&gt;G22,G22,SUM(N23:N24))</f>
        <v>0</v>
      </c>
      <c r="P22" s="79"/>
    </row>
    <row r="23" spans="2:16" ht="132" customHeight="1" x14ac:dyDescent="0.25">
      <c r="B23" s="121"/>
      <c r="C23" s="85" t="s">
        <v>233</v>
      </c>
      <c r="D23" s="86" t="s">
        <v>232</v>
      </c>
      <c r="E23" s="121"/>
      <c r="F23" s="95"/>
      <c r="G23" s="80">
        <v>100</v>
      </c>
      <c r="H23" s="121"/>
      <c r="I23" s="121"/>
      <c r="J23" s="94"/>
      <c r="M23" s="121"/>
      <c r="N23" s="80">
        <f t="shared" si="1"/>
        <v>0</v>
      </c>
      <c r="O23" s="121"/>
      <c r="P23" s="121"/>
    </row>
    <row r="24" spans="2:16" ht="159" customHeight="1" x14ac:dyDescent="0.25">
      <c r="B24" s="122"/>
      <c r="C24" s="85" t="s">
        <v>231</v>
      </c>
      <c r="D24" s="86" t="s">
        <v>234</v>
      </c>
      <c r="E24" s="122"/>
      <c r="F24" s="95"/>
      <c r="G24" s="80">
        <v>10</v>
      </c>
      <c r="H24" s="122"/>
      <c r="I24" s="122"/>
      <c r="J24" s="94"/>
      <c r="M24" s="122"/>
      <c r="N24" s="80">
        <f t="shared" si="1"/>
        <v>0</v>
      </c>
      <c r="O24" s="122"/>
      <c r="P24" s="122"/>
    </row>
    <row r="25" spans="2:16" ht="26.1" customHeight="1" x14ac:dyDescent="0.25">
      <c r="B25" s="77" t="s">
        <v>37</v>
      </c>
      <c r="C25" s="131" t="s">
        <v>38</v>
      </c>
      <c r="D25" s="131"/>
      <c r="E25" s="78">
        <f>O25+P25</f>
        <v>0</v>
      </c>
      <c r="F25" s="79"/>
      <c r="G25" s="80">
        <v>115</v>
      </c>
      <c r="H25" s="80">
        <v>6</v>
      </c>
      <c r="I25" s="73">
        <f>(O25/100)+(P25/100)</f>
        <v>0</v>
      </c>
      <c r="J25" s="94"/>
      <c r="M25" s="80" t="str">
        <f t="shared" si="0"/>
        <v>ENV1.8</v>
      </c>
      <c r="N25" s="79"/>
      <c r="O25" s="80">
        <f>IF(SUM(N26:N30)&gt;100,100,SUM(N26:N30))</f>
        <v>0</v>
      </c>
      <c r="P25" s="80">
        <f>SUM(N31:N33)</f>
        <v>0</v>
      </c>
    </row>
    <row r="26" spans="2:16" ht="66" x14ac:dyDescent="0.25">
      <c r="B26" s="126"/>
      <c r="C26" s="83" t="s">
        <v>13</v>
      </c>
      <c r="D26" s="82" t="s">
        <v>39</v>
      </c>
      <c r="E26" s="125"/>
      <c r="F26" s="95"/>
      <c r="G26" s="80">
        <v>15</v>
      </c>
      <c r="H26" s="119"/>
      <c r="I26" s="119"/>
      <c r="J26" s="94"/>
      <c r="M26" s="119" t="str">
        <f t="shared" si="0"/>
        <v/>
      </c>
      <c r="N26" s="80">
        <f t="shared" si="1"/>
        <v>0</v>
      </c>
      <c r="O26" s="119"/>
      <c r="P26" s="119"/>
    </row>
    <row r="27" spans="2:16" ht="105.6" x14ac:dyDescent="0.25">
      <c r="B27" s="126"/>
      <c r="C27" s="83" t="s">
        <v>14</v>
      </c>
      <c r="D27" s="82" t="s">
        <v>40</v>
      </c>
      <c r="E27" s="125"/>
      <c r="F27" s="95"/>
      <c r="G27" s="80">
        <v>15</v>
      </c>
      <c r="H27" s="119"/>
      <c r="I27" s="119"/>
      <c r="J27" s="94"/>
      <c r="M27" s="119" t="str">
        <f t="shared" si="0"/>
        <v/>
      </c>
      <c r="N27" s="80">
        <f t="shared" si="1"/>
        <v>0</v>
      </c>
      <c r="O27" s="119"/>
      <c r="P27" s="119"/>
    </row>
    <row r="28" spans="2:16" ht="237.6" x14ac:dyDescent="0.25">
      <c r="B28" s="126"/>
      <c r="C28" s="87" t="s">
        <v>120</v>
      </c>
      <c r="D28" s="82" t="s">
        <v>119</v>
      </c>
      <c r="E28" s="125"/>
      <c r="F28" s="95"/>
      <c r="G28" s="80">
        <v>50</v>
      </c>
      <c r="H28" s="119"/>
      <c r="I28" s="119"/>
      <c r="J28" s="94"/>
      <c r="M28" s="119" t="str">
        <f t="shared" si="0"/>
        <v/>
      </c>
      <c r="N28" s="80">
        <f t="shared" si="1"/>
        <v>0</v>
      </c>
      <c r="O28" s="119"/>
      <c r="P28" s="119"/>
    </row>
    <row r="29" spans="2:16" ht="66" x14ac:dyDescent="0.25">
      <c r="B29" s="126"/>
      <c r="C29" s="83" t="s">
        <v>15</v>
      </c>
      <c r="D29" s="82" t="s">
        <v>42</v>
      </c>
      <c r="E29" s="125"/>
      <c r="F29" s="95"/>
      <c r="G29" s="80">
        <v>20</v>
      </c>
      <c r="H29" s="119"/>
      <c r="I29" s="119"/>
      <c r="J29" s="94"/>
      <c r="M29" s="119" t="str">
        <f t="shared" si="0"/>
        <v/>
      </c>
      <c r="N29" s="80">
        <f t="shared" si="1"/>
        <v>0</v>
      </c>
      <c r="O29" s="119"/>
      <c r="P29" s="119"/>
    </row>
    <row r="30" spans="2:16" ht="145.19999999999999" x14ac:dyDescent="0.25">
      <c r="B30" s="126"/>
      <c r="C30" s="83" t="s">
        <v>17</v>
      </c>
      <c r="D30" s="82" t="s">
        <v>43</v>
      </c>
      <c r="E30" s="125"/>
      <c r="F30" s="95"/>
      <c r="G30" s="80">
        <v>5</v>
      </c>
      <c r="H30" s="119"/>
      <c r="I30" s="119"/>
      <c r="J30" s="94"/>
      <c r="M30" s="119" t="str">
        <f t="shared" si="0"/>
        <v/>
      </c>
      <c r="N30" s="80">
        <f>IF(OR(F30="x",F30="X"),0,IF(F30&gt;G30,G30,F30))</f>
        <v>0</v>
      </c>
      <c r="O30" s="119"/>
      <c r="P30" s="119"/>
    </row>
    <row r="31" spans="2:16" ht="52.8" x14ac:dyDescent="0.25">
      <c r="B31" s="126"/>
      <c r="C31" s="88" t="s">
        <v>35</v>
      </c>
      <c r="D31" s="82" t="s">
        <v>44</v>
      </c>
      <c r="E31" s="125"/>
      <c r="F31" s="95"/>
      <c r="G31" s="80">
        <v>5</v>
      </c>
      <c r="H31" s="119"/>
      <c r="I31" s="119"/>
      <c r="J31" s="94"/>
      <c r="M31" s="119" t="str">
        <f t="shared" si="0"/>
        <v/>
      </c>
      <c r="N31" s="80">
        <f t="shared" si="1"/>
        <v>0</v>
      </c>
      <c r="O31" s="119"/>
      <c r="P31" s="119"/>
    </row>
    <row r="32" spans="2:16" ht="52.8" x14ac:dyDescent="0.25">
      <c r="B32" s="126"/>
      <c r="C32" s="83" t="s">
        <v>36</v>
      </c>
      <c r="D32" s="82" t="s">
        <v>46</v>
      </c>
      <c r="E32" s="125"/>
      <c r="F32" s="95"/>
      <c r="G32" s="80">
        <v>5</v>
      </c>
      <c r="H32" s="119"/>
      <c r="I32" s="119"/>
      <c r="J32" s="94"/>
      <c r="M32" s="119" t="str">
        <f t="shared" si="0"/>
        <v/>
      </c>
      <c r="N32" s="80">
        <f t="shared" si="1"/>
        <v>0</v>
      </c>
      <c r="O32" s="119"/>
      <c r="P32" s="119"/>
    </row>
    <row r="33" spans="2:16" ht="39.6" x14ac:dyDescent="0.25">
      <c r="B33" s="126"/>
      <c r="C33" s="83" t="s">
        <v>45</v>
      </c>
      <c r="D33" s="82" t="s">
        <v>47</v>
      </c>
      <c r="E33" s="125"/>
      <c r="F33" s="95"/>
      <c r="G33" s="80">
        <v>5</v>
      </c>
      <c r="H33" s="119"/>
      <c r="I33" s="119"/>
      <c r="J33" s="94"/>
      <c r="M33" s="119" t="str">
        <f t="shared" si="0"/>
        <v/>
      </c>
      <c r="N33" s="80">
        <f t="shared" si="1"/>
        <v>0</v>
      </c>
      <c r="O33" s="119"/>
      <c r="P33" s="119"/>
    </row>
    <row r="34" spans="2:16" ht="26.1" customHeight="1" x14ac:dyDescent="0.25">
      <c r="B34" s="77" t="s">
        <v>48</v>
      </c>
      <c r="C34" s="131" t="s">
        <v>49</v>
      </c>
      <c r="D34" s="131"/>
      <c r="E34" s="78">
        <f>O34+P34</f>
        <v>0</v>
      </c>
      <c r="F34" s="79"/>
      <c r="G34" s="80">
        <f>IF(OR(F36="x",F36="X"),100,110)</f>
        <v>110</v>
      </c>
      <c r="H34" s="80">
        <v>15</v>
      </c>
      <c r="I34" s="73">
        <f>(O34/(G34-10))+(P34/100)</f>
        <v>0</v>
      </c>
      <c r="J34" s="94"/>
      <c r="M34" s="80" t="str">
        <f t="shared" si="0"/>
        <v>ECO1.1</v>
      </c>
      <c r="N34" s="79"/>
      <c r="O34" s="80">
        <f>SUM(N35:N37)</f>
        <v>0</v>
      </c>
      <c r="P34" s="80">
        <f>N38</f>
        <v>0</v>
      </c>
    </row>
    <row r="35" spans="2:16" ht="303.60000000000002" x14ac:dyDescent="0.25">
      <c r="B35" s="126"/>
      <c r="C35" s="83" t="s">
        <v>13</v>
      </c>
      <c r="D35" s="82" t="s">
        <v>235</v>
      </c>
      <c r="E35" s="125"/>
      <c r="F35" s="95"/>
      <c r="G35" s="80">
        <v>77</v>
      </c>
      <c r="H35" s="119"/>
      <c r="I35" s="119"/>
      <c r="J35" s="94"/>
      <c r="M35" s="119" t="str">
        <f t="shared" si="0"/>
        <v/>
      </c>
      <c r="N35" s="80">
        <f t="shared" si="1"/>
        <v>0</v>
      </c>
      <c r="O35" s="119"/>
      <c r="P35" s="119"/>
    </row>
    <row r="36" spans="2:16" ht="79.2" x14ac:dyDescent="0.25">
      <c r="B36" s="126"/>
      <c r="C36" s="83" t="s">
        <v>14</v>
      </c>
      <c r="D36" s="82" t="s">
        <v>237</v>
      </c>
      <c r="E36" s="125"/>
      <c r="F36" s="95"/>
      <c r="G36" s="80">
        <v>10</v>
      </c>
      <c r="H36" s="119"/>
      <c r="I36" s="119"/>
      <c r="J36" s="94"/>
      <c r="M36" s="119"/>
      <c r="N36" s="80">
        <f>IF(OR(F36="x",F36="X"),0,IF(F36&gt;G36,G36,F36))</f>
        <v>0</v>
      </c>
      <c r="O36" s="119"/>
      <c r="P36" s="119"/>
    </row>
    <row r="37" spans="2:16" ht="237.6" x14ac:dyDescent="0.25">
      <c r="B37" s="126"/>
      <c r="C37" s="83" t="s">
        <v>15</v>
      </c>
      <c r="D37" s="82" t="s">
        <v>236</v>
      </c>
      <c r="E37" s="125"/>
      <c r="F37" s="95"/>
      <c r="G37" s="80">
        <v>13</v>
      </c>
      <c r="H37" s="119"/>
      <c r="I37" s="119"/>
      <c r="J37" s="94"/>
      <c r="M37" s="119" t="str">
        <f t="shared" si="0"/>
        <v/>
      </c>
      <c r="N37" s="80">
        <f t="shared" si="1"/>
        <v>0</v>
      </c>
      <c r="O37" s="119"/>
      <c r="P37" s="119"/>
    </row>
    <row r="38" spans="2:16" ht="118.8" x14ac:dyDescent="0.25">
      <c r="B38" s="126"/>
      <c r="C38" s="83" t="s">
        <v>35</v>
      </c>
      <c r="D38" s="82" t="s">
        <v>52</v>
      </c>
      <c r="E38" s="125"/>
      <c r="F38" s="95"/>
      <c r="G38" s="80">
        <v>10</v>
      </c>
      <c r="H38" s="119"/>
      <c r="I38" s="119"/>
      <c r="J38" s="94"/>
      <c r="M38" s="119" t="str">
        <f t="shared" si="0"/>
        <v/>
      </c>
      <c r="N38" s="80">
        <f t="shared" si="1"/>
        <v>0</v>
      </c>
      <c r="O38" s="119"/>
      <c r="P38" s="119"/>
    </row>
    <row r="39" spans="2:16" ht="26.1" customHeight="1" x14ac:dyDescent="0.25">
      <c r="B39" s="77" t="s">
        <v>62</v>
      </c>
      <c r="C39" s="128" t="s">
        <v>63</v>
      </c>
      <c r="D39" s="128"/>
      <c r="E39" s="78">
        <f>O39</f>
        <v>0</v>
      </c>
      <c r="F39" s="79"/>
      <c r="G39" s="80">
        <v>100</v>
      </c>
      <c r="H39" s="80">
        <v>2</v>
      </c>
      <c r="I39" s="73">
        <f>O39/G39</f>
        <v>0</v>
      </c>
      <c r="J39" s="94"/>
      <c r="M39" s="80" t="str">
        <f t="shared" si="0"/>
        <v>SOC1.1</v>
      </c>
      <c r="N39" s="79"/>
      <c r="O39" s="80">
        <f>IF(N40&gt;0,N40,SUM(IF(N41+N42+N43&gt;25,25,N41+N42+N43),IF(N44+N45&gt;15,15,N44+N45),IF(N46+N47&gt;15,15,N46+N47),IF(N48+N49&gt;15,15,N48+N49),IF(N50+N51&gt;15,15,N50+N51)))</f>
        <v>0</v>
      </c>
      <c r="P39" s="79"/>
    </row>
    <row r="40" spans="2:16" ht="132" x14ac:dyDescent="0.25">
      <c r="B40" s="126"/>
      <c r="C40" s="83" t="s">
        <v>13</v>
      </c>
      <c r="D40" s="82" t="s">
        <v>64</v>
      </c>
      <c r="E40" s="125"/>
      <c r="F40" s="95"/>
      <c r="G40" s="80">
        <v>100</v>
      </c>
      <c r="H40" s="119"/>
      <c r="I40" s="119"/>
      <c r="J40" s="94"/>
      <c r="M40" s="119" t="str">
        <f t="shared" si="0"/>
        <v/>
      </c>
      <c r="N40" s="80">
        <f t="shared" si="1"/>
        <v>0</v>
      </c>
      <c r="O40" s="119"/>
      <c r="P40" s="119"/>
    </row>
    <row r="41" spans="2:16" ht="118.8" x14ac:dyDescent="0.25">
      <c r="B41" s="126"/>
      <c r="C41" s="83" t="s">
        <v>31</v>
      </c>
      <c r="D41" s="82" t="s">
        <v>65</v>
      </c>
      <c r="E41" s="125"/>
      <c r="F41" s="95"/>
      <c r="G41" s="80">
        <v>15</v>
      </c>
      <c r="H41" s="119"/>
      <c r="I41" s="119"/>
      <c r="J41" s="94"/>
      <c r="M41" s="119" t="str">
        <f t="shared" si="0"/>
        <v/>
      </c>
      <c r="N41" s="80">
        <f t="shared" si="1"/>
        <v>0</v>
      </c>
      <c r="O41" s="119"/>
      <c r="P41" s="119"/>
    </row>
    <row r="42" spans="2:16" ht="132" x14ac:dyDescent="0.25">
      <c r="B42" s="126"/>
      <c r="C42" s="83" t="s">
        <v>32</v>
      </c>
      <c r="D42" s="82" t="s">
        <v>66</v>
      </c>
      <c r="E42" s="125"/>
      <c r="F42" s="95"/>
      <c r="G42" s="80">
        <v>15</v>
      </c>
      <c r="H42" s="119"/>
      <c r="I42" s="119"/>
      <c r="J42" s="94"/>
      <c r="M42" s="119" t="str">
        <f t="shared" si="0"/>
        <v/>
      </c>
      <c r="N42" s="80">
        <f t="shared" si="1"/>
        <v>0</v>
      </c>
      <c r="O42" s="119"/>
      <c r="P42" s="119"/>
    </row>
    <row r="43" spans="2:16" ht="79.2" x14ac:dyDescent="0.25">
      <c r="B43" s="126"/>
      <c r="C43" s="83" t="s">
        <v>67</v>
      </c>
      <c r="D43" s="82" t="s">
        <v>68</v>
      </c>
      <c r="E43" s="125"/>
      <c r="F43" s="95"/>
      <c r="G43" s="80">
        <v>25</v>
      </c>
      <c r="H43" s="119"/>
      <c r="I43" s="119"/>
      <c r="J43" s="94"/>
      <c r="M43" s="119" t="str">
        <f t="shared" si="0"/>
        <v/>
      </c>
      <c r="N43" s="80">
        <f t="shared" si="1"/>
        <v>0</v>
      </c>
      <c r="O43" s="119"/>
      <c r="P43" s="119"/>
    </row>
    <row r="44" spans="2:16" ht="118.8" x14ac:dyDescent="0.25">
      <c r="B44" s="126"/>
      <c r="C44" s="83" t="s">
        <v>33</v>
      </c>
      <c r="D44" s="82" t="s">
        <v>69</v>
      </c>
      <c r="E44" s="125"/>
      <c r="F44" s="95"/>
      <c r="G44" s="80">
        <v>15</v>
      </c>
      <c r="H44" s="119"/>
      <c r="I44" s="119"/>
      <c r="J44" s="94"/>
      <c r="M44" s="119" t="str">
        <f t="shared" si="0"/>
        <v/>
      </c>
      <c r="N44" s="80">
        <f t="shared" si="1"/>
        <v>0</v>
      </c>
      <c r="O44" s="119"/>
      <c r="P44" s="119"/>
    </row>
    <row r="45" spans="2:16" ht="105.6" x14ac:dyDescent="0.25">
      <c r="B45" s="126"/>
      <c r="C45" s="83" t="s">
        <v>34</v>
      </c>
      <c r="D45" s="82" t="s">
        <v>70</v>
      </c>
      <c r="E45" s="125"/>
      <c r="F45" s="95"/>
      <c r="G45" s="80">
        <v>15</v>
      </c>
      <c r="H45" s="119"/>
      <c r="I45" s="119"/>
      <c r="J45" s="94"/>
      <c r="M45" s="119" t="str">
        <f t="shared" si="0"/>
        <v/>
      </c>
      <c r="N45" s="80">
        <f t="shared" si="1"/>
        <v>0</v>
      </c>
      <c r="O45" s="119"/>
      <c r="P45" s="119"/>
    </row>
    <row r="46" spans="2:16" ht="105.6" x14ac:dyDescent="0.25">
      <c r="B46" s="126"/>
      <c r="C46" s="83" t="s">
        <v>72</v>
      </c>
      <c r="D46" s="82" t="s">
        <v>71</v>
      </c>
      <c r="E46" s="125"/>
      <c r="F46" s="95"/>
      <c r="G46" s="80">
        <v>15</v>
      </c>
      <c r="H46" s="119"/>
      <c r="I46" s="119"/>
      <c r="J46" s="94"/>
      <c r="M46" s="119" t="str">
        <f t="shared" si="0"/>
        <v/>
      </c>
      <c r="N46" s="80">
        <f t="shared" si="1"/>
        <v>0</v>
      </c>
      <c r="O46" s="119"/>
      <c r="P46" s="119"/>
    </row>
    <row r="47" spans="2:16" ht="132" x14ac:dyDescent="0.25">
      <c r="B47" s="126"/>
      <c r="C47" s="83" t="s">
        <v>74</v>
      </c>
      <c r="D47" s="82" t="s">
        <v>73</v>
      </c>
      <c r="E47" s="125"/>
      <c r="F47" s="95"/>
      <c r="G47" s="80">
        <v>15</v>
      </c>
      <c r="H47" s="119"/>
      <c r="I47" s="119"/>
      <c r="J47" s="94"/>
      <c r="M47" s="119" t="str">
        <f t="shared" si="0"/>
        <v/>
      </c>
      <c r="N47" s="80">
        <f t="shared" si="1"/>
        <v>0</v>
      </c>
      <c r="O47" s="119"/>
      <c r="P47" s="119"/>
    </row>
    <row r="48" spans="2:16" ht="118.8" x14ac:dyDescent="0.25">
      <c r="B48" s="126"/>
      <c r="C48" s="83" t="s">
        <v>76</v>
      </c>
      <c r="D48" s="82" t="s">
        <v>75</v>
      </c>
      <c r="E48" s="125"/>
      <c r="F48" s="95"/>
      <c r="G48" s="80">
        <v>15</v>
      </c>
      <c r="H48" s="119"/>
      <c r="I48" s="119"/>
      <c r="J48" s="94"/>
      <c r="M48" s="119" t="str">
        <f t="shared" si="0"/>
        <v/>
      </c>
      <c r="N48" s="80">
        <f t="shared" si="1"/>
        <v>0</v>
      </c>
      <c r="O48" s="119"/>
      <c r="P48" s="119"/>
    </row>
    <row r="49" spans="2:16" ht="105.6" x14ac:dyDescent="0.25">
      <c r="B49" s="126"/>
      <c r="C49" s="83" t="s">
        <v>77</v>
      </c>
      <c r="D49" s="82" t="s">
        <v>78</v>
      </c>
      <c r="E49" s="125"/>
      <c r="F49" s="95"/>
      <c r="G49" s="80">
        <v>15</v>
      </c>
      <c r="H49" s="119"/>
      <c r="I49" s="119"/>
      <c r="J49" s="94"/>
      <c r="M49" s="119" t="str">
        <f t="shared" si="0"/>
        <v/>
      </c>
      <c r="N49" s="80">
        <f t="shared" si="1"/>
        <v>0</v>
      </c>
      <c r="O49" s="119"/>
      <c r="P49" s="119"/>
    </row>
    <row r="50" spans="2:16" ht="145.19999999999999" x14ac:dyDescent="0.25">
      <c r="B50" s="126"/>
      <c r="C50" s="83" t="s">
        <v>80</v>
      </c>
      <c r="D50" s="82" t="s">
        <v>79</v>
      </c>
      <c r="E50" s="125"/>
      <c r="F50" s="95"/>
      <c r="G50" s="80">
        <v>15</v>
      </c>
      <c r="H50" s="119"/>
      <c r="I50" s="119"/>
      <c r="J50" s="94"/>
      <c r="M50" s="119" t="str">
        <f t="shared" si="0"/>
        <v/>
      </c>
      <c r="N50" s="80">
        <f t="shared" si="1"/>
        <v>0</v>
      </c>
      <c r="O50" s="119"/>
      <c r="P50" s="119"/>
    </row>
    <row r="51" spans="2:16" ht="118.8" x14ac:dyDescent="0.25">
      <c r="B51" s="126"/>
      <c r="C51" s="83" t="s">
        <v>80</v>
      </c>
      <c r="D51" s="82" t="s">
        <v>81</v>
      </c>
      <c r="E51" s="125"/>
      <c r="F51" s="95"/>
      <c r="G51" s="80">
        <v>15</v>
      </c>
      <c r="H51" s="119"/>
      <c r="I51" s="119"/>
      <c r="J51" s="94"/>
      <c r="M51" s="119" t="str">
        <f t="shared" si="0"/>
        <v/>
      </c>
      <c r="N51" s="80">
        <f t="shared" si="1"/>
        <v>0</v>
      </c>
      <c r="O51" s="119"/>
      <c r="P51" s="119"/>
    </row>
    <row r="52" spans="2:16" ht="26.1" customHeight="1" x14ac:dyDescent="0.25">
      <c r="B52" s="77" t="s">
        <v>82</v>
      </c>
      <c r="C52" s="128" t="s">
        <v>83</v>
      </c>
      <c r="D52" s="128"/>
      <c r="E52" s="78">
        <f>O52+P52</f>
        <v>0</v>
      </c>
      <c r="F52" s="79"/>
      <c r="G52" s="80">
        <v>104</v>
      </c>
      <c r="H52" s="80">
        <v>8</v>
      </c>
      <c r="I52" s="73">
        <f>(O52/100)+(P52/100)</f>
        <v>0</v>
      </c>
      <c r="J52" s="94"/>
      <c r="M52" s="80" t="str">
        <f t="shared" si="0"/>
        <v>SOC1.2</v>
      </c>
      <c r="N52" s="79"/>
      <c r="O52" s="80">
        <f>IF(SUM(IF(SUM(N53:N55)&gt;60,60,SUM(N53:N55)),SUM(N56:N59))&gt;100,100,SUM(IF(SUM(N53:N55)&gt;60,60,SUM(N53:N55)),SUM(N56:N59)))</f>
        <v>0</v>
      </c>
      <c r="P52" s="80">
        <f>SUM(N60:N61)</f>
        <v>0</v>
      </c>
    </row>
    <row r="53" spans="2:16" ht="158.4" x14ac:dyDescent="0.25">
      <c r="B53" s="126"/>
      <c r="C53" s="83" t="s">
        <v>13</v>
      </c>
      <c r="D53" s="82" t="s">
        <v>84</v>
      </c>
      <c r="E53" s="125"/>
      <c r="F53" s="95"/>
      <c r="G53" s="80">
        <v>60</v>
      </c>
      <c r="H53" s="119"/>
      <c r="I53" s="119"/>
      <c r="J53" s="94"/>
      <c r="M53" s="119" t="str">
        <f t="shared" si="0"/>
        <v/>
      </c>
      <c r="N53" s="80">
        <f t="shared" si="1"/>
        <v>0</v>
      </c>
      <c r="O53" s="119"/>
      <c r="P53" s="119"/>
    </row>
    <row r="54" spans="2:16" ht="105.6" x14ac:dyDescent="0.25">
      <c r="B54" s="126"/>
      <c r="C54" s="83" t="s">
        <v>29</v>
      </c>
      <c r="D54" s="82" t="s">
        <v>357</v>
      </c>
      <c r="E54" s="125"/>
      <c r="F54" s="95"/>
      <c r="G54" s="80">
        <v>30</v>
      </c>
      <c r="H54" s="119"/>
      <c r="I54" s="119"/>
      <c r="J54" s="94"/>
      <c r="M54" s="119" t="str">
        <f t="shared" si="0"/>
        <v/>
      </c>
      <c r="N54" s="80">
        <f t="shared" si="1"/>
        <v>0</v>
      </c>
      <c r="O54" s="119"/>
      <c r="P54" s="119"/>
    </row>
    <row r="55" spans="2:16" ht="66" x14ac:dyDescent="0.25">
      <c r="B55" s="126"/>
      <c r="C55" s="83" t="s">
        <v>30</v>
      </c>
      <c r="D55" s="82" t="s">
        <v>85</v>
      </c>
      <c r="E55" s="125"/>
      <c r="F55" s="95"/>
      <c r="G55" s="80">
        <v>25</v>
      </c>
      <c r="H55" s="119"/>
      <c r="I55" s="119"/>
      <c r="J55" s="94"/>
      <c r="M55" s="119" t="str">
        <f t="shared" si="0"/>
        <v/>
      </c>
      <c r="N55" s="80">
        <f t="shared" si="1"/>
        <v>0</v>
      </c>
      <c r="O55" s="119"/>
      <c r="P55" s="119"/>
    </row>
    <row r="56" spans="2:16" ht="184.8" x14ac:dyDescent="0.25">
      <c r="B56" s="126"/>
      <c r="C56" s="87" t="s">
        <v>239</v>
      </c>
      <c r="D56" s="82" t="s">
        <v>238</v>
      </c>
      <c r="E56" s="125"/>
      <c r="F56" s="95"/>
      <c r="G56" s="80">
        <v>40</v>
      </c>
      <c r="H56" s="119"/>
      <c r="I56" s="119"/>
      <c r="J56" s="94"/>
      <c r="M56" s="119" t="str">
        <f t="shared" si="0"/>
        <v/>
      </c>
      <c r="N56" s="80">
        <f t="shared" si="1"/>
        <v>0</v>
      </c>
      <c r="O56" s="119"/>
      <c r="P56" s="119"/>
    </row>
    <row r="57" spans="2:16" ht="118.8" x14ac:dyDescent="0.25">
      <c r="B57" s="126"/>
      <c r="C57" s="81" t="s">
        <v>17</v>
      </c>
      <c r="D57" s="82" t="s">
        <v>86</v>
      </c>
      <c r="E57" s="125"/>
      <c r="F57" s="95"/>
      <c r="G57" s="80">
        <v>2</v>
      </c>
      <c r="H57" s="119"/>
      <c r="I57" s="119"/>
      <c r="J57" s="94"/>
      <c r="M57" s="119" t="str">
        <f t="shared" si="0"/>
        <v/>
      </c>
      <c r="N57" s="80">
        <f>IF(OR(F57="x",F57="X"),0,IF(F57&gt;G57,G57,F57))</f>
        <v>0</v>
      </c>
      <c r="O57" s="119"/>
      <c r="P57" s="119"/>
    </row>
    <row r="58" spans="2:16" ht="79.2" x14ac:dyDescent="0.25">
      <c r="B58" s="126"/>
      <c r="C58" s="83" t="s">
        <v>22</v>
      </c>
      <c r="D58" s="82" t="s">
        <v>87</v>
      </c>
      <c r="E58" s="125"/>
      <c r="F58" s="95"/>
      <c r="G58" s="80">
        <v>4</v>
      </c>
      <c r="H58" s="119"/>
      <c r="I58" s="119"/>
      <c r="J58" s="94"/>
      <c r="M58" s="119" t="str">
        <f t="shared" si="0"/>
        <v/>
      </c>
      <c r="N58" s="80">
        <f t="shared" si="1"/>
        <v>0</v>
      </c>
      <c r="O58" s="119"/>
      <c r="P58" s="119"/>
    </row>
    <row r="59" spans="2:16" ht="105.6" x14ac:dyDescent="0.25">
      <c r="B59" s="126"/>
      <c r="C59" s="83" t="s">
        <v>88</v>
      </c>
      <c r="D59" s="82" t="s">
        <v>89</v>
      </c>
      <c r="E59" s="125"/>
      <c r="F59" s="95"/>
      <c r="G59" s="80">
        <v>6</v>
      </c>
      <c r="H59" s="119"/>
      <c r="I59" s="119"/>
      <c r="J59" s="94"/>
      <c r="M59" s="119" t="str">
        <f t="shared" si="0"/>
        <v/>
      </c>
      <c r="N59" s="80">
        <f t="shared" si="1"/>
        <v>0</v>
      </c>
      <c r="O59" s="119"/>
      <c r="P59" s="119"/>
    </row>
    <row r="60" spans="2:16" ht="92.4" x14ac:dyDescent="0.25">
      <c r="B60" s="126"/>
      <c r="C60" s="83" t="s">
        <v>35</v>
      </c>
      <c r="D60" s="82" t="s">
        <v>90</v>
      </c>
      <c r="E60" s="125"/>
      <c r="F60" s="95"/>
      <c r="G60" s="80">
        <v>2</v>
      </c>
      <c r="H60" s="119"/>
      <c r="I60" s="119"/>
      <c r="J60" s="94"/>
      <c r="M60" s="119" t="str">
        <f t="shared" si="0"/>
        <v/>
      </c>
      <c r="N60" s="80">
        <f t="shared" si="1"/>
        <v>0</v>
      </c>
      <c r="O60" s="119"/>
      <c r="P60" s="119"/>
    </row>
    <row r="61" spans="2:16" ht="66" x14ac:dyDescent="0.25">
      <c r="B61" s="126"/>
      <c r="C61" s="83" t="s">
        <v>36</v>
      </c>
      <c r="D61" s="82" t="s">
        <v>91</v>
      </c>
      <c r="E61" s="125"/>
      <c r="F61" s="95"/>
      <c r="G61" s="80">
        <v>2</v>
      </c>
      <c r="H61" s="119"/>
      <c r="I61" s="119"/>
      <c r="J61" s="94"/>
      <c r="M61" s="119" t="str">
        <f t="shared" si="0"/>
        <v/>
      </c>
      <c r="N61" s="80">
        <f t="shared" si="1"/>
        <v>0</v>
      </c>
      <c r="O61" s="119"/>
      <c r="P61" s="119"/>
    </row>
    <row r="62" spans="2:16" ht="26.1" customHeight="1" x14ac:dyDescent="0.25">
      <c r="B62" s="77" t="s">
        <v>92</v>
      </c>
      <c r="C62" s="128" t="s">
        <v>93</v>
      </c>
      <c r="D62" s="128"/>
      <c r="E62" s="78">
        <f>O62+P62</f>
        <v>0</v>
      </c>
      <c r="F62" s="79"/>
      <c r="G62" s="80">
        <f>IF(SUM(G63,IF(OR(F64="x",F64="X"),0,G64),IF(OR(F65="x",F65="X"),0,G65),IF(OR(F66="x",F66="X"),0,G66),IF(OR(F67="x",F67="X"),0,G67),G68)&gt;110,110,SUM(G63,IF(OR(F64="x",F64="X"),0,G64),IF(OR(F65="x",F65="X"),0,G65),IF(OR(F66="x",F66="X"),0,G66),IF(OR(F67="x",F67="X"),0,G67),G68))</f>
        <v>110</v>
      </c>
      <c r="H62" s="80">
        <v>4</v>
      </c>
      <c r="I62" s="73">
        <f>(O62/(G62-10))+(P62/100)</f>
        <v>0</v>
      </c>
      <c r="J62" s="94"/>
      <c r="M62" s="80" t="str">
        <f>B62</f>
        <v>SOC1.3</v>
      </c>
      <c r="N62" s="79"/>
      <c r="O62" s="80">
        <f>IF(SUM(N63:N67)&gt;100,100,SUM(N63:N67))</f>
        <v>0</v>
      </c>
      <c r="P62" s="80">
        <f>N68</f>
        <v>0</v>
      </c>
    </row>
    <row r="63" spans="2:16" ht="40.5" customHeight="1" x14ac:dyDescent="0.25">
      <c r="B63" s="139"/>
      <c r="C63" s="83" t="s">
        <v>13</v>
      </c>
      <c r="D63" s="82" t="s">
        <v>94</v>
      </c>
      <c r="E63" s="121"/>
      <c r="F63" s="95"/>
      <c r="G63" s="80">
        <v>20</v>
      </c>
      <c r="H63" s="139"/>
      <c r="I63" s="139"/>
      <c r="J63" s="94"/>
      <c r="M63" s="139"/>
      <c r="N63" s="80">
        <f t="shared" si="1"/>
        <v>0</v>
      </c>
      <c r="O63" s="139"/>
      <c r="P63" s="139"/>
    </row>
    <row r="64" spans="2:16" ht="198" customHeight="1" x14ac:dyDescent="0.25">
      <c r="B64" s="140"/>
      <c r="C64" s="83" t="s">
        <v>15</v>
      </c>
      <c r="D64" s="82" t="s">
        <v>255</v>
      </c>
      <c r="E64" s="142"/>
      <c r="F64" s="95"/>
      <c r="G64" s="80">
        <v>10</v>
      </c>
      <c r="H64" s="140"/>
      <c r="I64" s="140"/>
      <c r="J64" s="94"/>
      <c r="M64" s="140"/>
      <c r="N64" s="80">
        <f>IF(OR(F64="x",F64="X"),0,IF(F64&gt;G64,G64,F64))</f>
        <v>0</v>
      </c>
      <c r="O64" s="140"/>
      <c r="P64" s="140"/>
    </row>
    <row r="65" spans="2:16" ht="312.75" customHeight="1" x14ac:dyDescent="0.25">
      <c r="B65" s="140"/>
      <c r="C65" s="83" t="s">
        <v>35</v>
      </c>
      <c r="D65" s="82" t="s">
        <v>256</v>
      </c>
      <c r="E65" s="142"/>
      <c r="F65" s="95"/>
      <c r="G65" s="80">
        <v>20</v>
      </c>
      <c r="H65" s="140"/>
      <c r="I65" s="140"/>
      <c r="J65" s="94"/>
      <c r="M65" s="140"/>
      <c r="N65" s="80">
        <f t="shared" ref="N65:N67" si="2">IF(OR(F65="x",F65="X"),0,IF(F65&gt;G65,G65,F65))</f>
        <v>0</v>
      </c>
      <c r="O65" s="140"/>
      <c r="P65" s="140"/>
    </row>
    <row r="66" spans="2:16" ht="293.25" customHeight="1" x14ac:dyDescent="0.25">
      <c r="B66" s="140"/>
      <c r="C66" s="83"/>
      <c r="D66" s="82" t="s">
        <v>257</v>
      </c>
      <c r="E66" s="142"/>
      <c r="F66" s="95"/>
      <c r="G66" s="80">
        <v>20</v>
      </c>
      <c r="H66" s="140"/>
      <c r="I66" s="140"/>
      <c r="J66" s="94"/>
      <c r="M66" s="140"/>
      <c r="N66" s="80">
        <f t="shared" si="2"/>
        <v>0</v>
      </c>
      <c r="O66" s="140"/>
      <c r="P66" s="140"/>
    </row>
    <row r="67" spans="2:16" ht="151.5" customHeight="1" x14ac:dyDescent="0.25">
      <c r="B67" s="140"/>
      <c r="C67" s="83" t="s">
        <v>98</v>
      </c>
      <c r="D67" s="82" t="s">
        <v>258</v>
      </c>
      <c r="E67" s="142"/>
      <c r="F67" s="95"/>
      <c r="G67" s="80">
        <v>40</v>
      </c>
      <c r="H67" s="140"/>
      <c r="I67" s="140"/>
      <c r="J67" s="94"/>
      <c r="M67" s="140"/>
      <c r="N67" s="80">
        <f t="shared" si="2"/>
        <v>0</v>
      </c>
      <c r="O67" s="140"/>
      <c r="P67" s="140"/>
    </row>
    <row r="68" spans="2:16" ht="151.5" customHeight="1" x14ac:dyDescent="0.25">
      <c r="B68" s="141"/>
      <c r="C68" s="83" t="s">
        <v>100</v>
      </c>
      <c r="D68" s="82" t="s">
        <v>259</v>
      </c>
      <c r="E68" s="122"/>
      <c r="F68" s="95"/>
      <c r="G68" s="80">
        <v>10</v>
      </c>
      <c r="H68" s="141"/>
      <c r="I68" s="141"/>
      <c r="J68" s="94"/>
      <c r="M68" s="141"/>
      <c r="N68" s="80">
        <f t="shared" si="1"/>
        <v>0</v>
      </c>
      <c r="O68" s="141"/>
      <c r="P68" s="141"/>
    </row>
    <row r="69" spans="2:16" ht="26.1" customHeight="1" x14ac:dyDescent="0.25">
      <c r="B69" s="77" t="s">
        <v>102</v>
      </c>
      <c r="C69" s="128" t="s">
        <v>103</v>
      </c>
      <c r="D69" s="128"/>
      <c r="E69" s="78">
        <f>O69</f>
        <v>0</v>
      </c>
      <c r="F69" s="79"/>
      <c r="G69" s="80">
        <f>SUM(IF(OR(F71="x",F71="X"),0,G71),IF(OR(F72="x",F72="X"),0,G72),IF(OR(F73="x",F73="X"),0,G73),IF(OR(F74="x",F74="X"),0,G74),IF(OR(F75="x",F75="X"),0,G75),G76,G77)</f>
        <v>100</v>
      </c>
      <c r="H69" s="80">
        <v>4</v>
      </c>
      <c r="I69" s="73">
        <f>O69/G69</f>
        <v>0</v>
      </c>
      <c r="J69" s="94"/>
      <c r="M69" s="80" t="str">
        <f t="shared" si="0"/>
        <v>SOC1.4</v>
      </c>
      <c r="N69" s="79"/>
      <c r="O69" s="80">
        <f>IF(F70="Nein",N71+N72+N73+N76+N77,SUM(N71:N77))</f>
        <v>0</v>
      </c>
      <c r="P69" s="79"/>
    </row>
    <row r="70" spans="2:16" ht="79.2" x14ac:dyDescent="0.25">
      <c r="B70" s="126"/>
      <c r="C70" s="83" t="s">
        <v>240</v>
      </c>
      <c r="D70" s="82" t="s">
        <v>253</v>
      </c>
      <c r="E70" s="125"/>
      <c r="F70" s="95"/>
      <c r="G70" s="80">
        <v>0</v>
      </c>
      <c r="H70" s="119"/>
      <c r="I70" s="119"/>
      <c r="J70" s="94"/>
      <c r="M70" s="119" t="str">
        <f t="shared" si="0"/>
        <v/>
      </c>
      <c r="N70" s="80">
        <f>G70</f>
        <v>0</v>
      </c>
      <c r="O70" s="119"/>
      <c r="P70" s="119"/>
    </row>
    <row r="71" spans="2:16" ht="105.6" x14ac:dyDescent="0.25">
      <c r="B71" s="126"/>
      <c r="C71" s="83" t="s">
        <v>13</v>
      </c>
      <c r="D71" s="82" t="s">
        <v>260</v>
      </c>
      <c r="E71" s="125"/>
      <c r="F71" s="95"/>
      <c r="G71" s="80">
        <v>10</v>
      </c>
      <c r="H71" s="119"/>
      <c r="I71" s="119"/>
      <c r="J71" s="94"/>
      <c r="M71" s="119"/>
      <c r="N71" s="80">
        <f>IF(OR(F71="x",F71="X"),0,IF(F71&gt;G71,G71,F71))</f>
        <v>0</v>
      </c>
      <c r="O71" s="119"/>
      <c r="P71" s="119"/>
    </row>
    <row r="72" spans="2:16" ht="79.2" x14ac:dyDescent="0.25">
      <c r="B72" s="126"/>
      <c r="C72" s="83" t="s">
        <v>14</v>
      </c>
      <c r="D72" s="82" t="s">
        <v>242</v>
      </c>
      <c r="E72" s="125"/>
      <c r="F72" s="95"/>
      <c r="G72" s="80">
        <v>5</v>
      </c>
      <c r="H72" s="119"/>
      <c r="I72" s="119"/>
      <c r="J72" s="94"/>
      <c r="M72" s="119"/>
      <c r="N72" s="80">
        <f t="shared" ref="N72:N75" si="3">IF(OR(F72="x",F72="X"),0,IF(F72&gt;G72,G72,F72))</f>
        <v>0</v>
      </c>
      <c r="O72" s="119"/>
      <c r="P72" s="119"/>
    </row>
    <row r="73" spans="2:16" ht="79.2" x14ac:dyDescent="0.25">
      <c r="B73" s="126"/>
      <c r="C73" s="83" t="s">
        <v>41</v>
      </c>
      <c r="D73" s="82" t="s">
        <v>261</v>
      </c>
      <c r="E73" s="125"/>
      <c r="F73" s="95"/>
      <c r="G73" s="80">
        <v>10</v>
      </c>
      <c r="H73" s="119"/>
      <c r="I73" s="119"/>
      <c r="J73" s="94"/>
      <c r="M73" s="119"/>
      <c r="N73" s="80">
        <f t="shared" si="3"/>
        <v>0</v>
      </c>
      <c r="O73" s="119"/>
      <c r="P73" s="119"/>
    </row>
    <row r="74" spans="2:16" ht="132" x14ac:dyDescent="0.25">
      <c r="B74" s="126"/>
      <c r="C74" s="83" t="s">
        <v>15</v>
      </c>
      <c r="D74" s="82" t="s">
        <v>262</v>
      </c>
      <c r="E74" s="125"/>
      <c r="F74" s="95"/>
      <c r="G74" s="80">
        <v>5</v>
      </c>
      <c r="H74" s="119"/>
      <c r="I74" s="119"/>
      <c r="J74" s="94"/>
      <c r="M74" s="119" t="str">
        <f t="shared" si="0"/>
        <v/>
      </c>
      <c r="N74" s="80">
        <f t="shared" si="3"/>
        <v>0</v>
      </c>
      <c r="O74" s="119"/>
      <c r="P74" s="119"/>
    </row>
    <row r="75" spans="2:16" ht="79.2" x14ac:dyDescent="0.25">
      <c r="B75" s="126"/>
      <c r="C75" s="83" t="s">
        <v>17</v>
      </c>
      <c r="D75" s="82" t="s">
        <v>263</v>
      </c>
      <c r="E75" s="125"/>
      <c r="F75" s="95"/>
      <c r="G75" s="80">
        <v>5</v>
      </c>
      <c r="H75" s="119"/>
      <c r="I75" s="119"/>
      <c r="J75" s="94"/>
      <c r="M75" s="119"/>
      <c r="N75" s="80">
        <f t="shared" si="3"/>
        <v>0</v>
      </c>
      <c r="O75" s="119"/>
      <c r="P75" s="119"/>
    </row>
    <row r="76" spans="2:16" ht="118.8" x14ac:dyDescent="0.25">
      <c r="B76" s="126"/>
      <c r="C76" s="83" t="s">
        <v>35</v>
      </c>
      <c r="D76" s="82" t="s">
        <v>264</v>
      </c>
      <c r="E76" s="125"/>
      <c r="F76" s="95"/>
      <c r="G76" s="80">
        <v>35</v>
      </c>
      <c r="H76" s="119"/>
      <c r="I76" s="119"/>
      <c r="J76" s="94"/>
      <c r="M76" s="119" t="str">
        <f t="shared" si="0"/>
        <v/>
      </c>
      <c r="N76" s="80">
        <f t="shared" si="1"/>
        <v>0</v>
      </c>
      <c r="O76" s="119"/>
      <c r="P76" s="119"/>
    </row>
    <row r="77" spans="2:16" ht="158.4" x14ac:dyDescent="0.25">
      <c r="B77" s="126"/>
      <c r="C77" s="83" t="s">
        <v>36</v>
      </c>
      <c r="D77" s="82" t="s">
        <v>106</v>
      </c>
      <c r="E77" s="125"/>
      <c r="F77" s="95"/>
      <c r="G77" s="80">
        <v>30</v>
      </c>
      <c r="H77" s="119"/>
      <c r="I77" s="119"/>
      <c r="J77" s="94"/>
      <c r="M77" s="119" t="str">
        <f t="shared" si="0"/>
        <v/>
      </c>
      <c r="N77" s="80">
        <f t="shared" si="1"/>
        <v>0</v>
      </c>
      <c r="O77" s="119"/>
      <c r="P77" s="119"/>
    </row>
    <row r="78" spans="2:16" ht="26.1" customHeight="1" x14ac:dyDescent="0.25">
      <c r="B78" s="77" t="s">
        <v>107</v>
      </c>
      <c r="C78" s="128" t="s">
        <v>108</v>
      </c>
      <c r="D78" s="128"/>
      <c r="E78" s="78">
        <f>O78</f>
        <v>0</v>
      </c>
      <c r="F78" s="79"/>
      <c r="G78" s="80">
        <f>IF(OR(F85="x",F85="X",F86="x",F86="X"),90,100)</f>
        <v>100</v>
      </c>
      <c r="H78" s="80">
        <v>4</v>
      </c>
      <c r="I78" s="73">
        <f>O78/G78</f>
        <v>0</v>
      </c>
      <c r="J78" s="94"/>
      <c r="M78" s="80" t="str">
        <f t="shared" si="0"/>
        <v>SOC1.6</v>
      </c>
      <c r="N78" s="79"/>
      <c r="O78" s="80">
        <f>IF(SUM(N79:N84,IF(OR(F85="x",F85="X",F86="x",F86="X"),0,N85+N86))&gt;100,100,SUM(N79:N84,IF(OR(F85="x",F85="X",F86="x",F86="X"),0,N85+N86)))</f>
        <v>0</v>
      </c>
      <c r="P78" s="79"/>
    </row>
    <row r="79" spans="2:16" ht="303.60000000000002" x14ac:dyDescent="0.25">
      <c r="B79" s="126"/>
      <c r="C79" s="87" t="s">
        <v>267</v>
      </c>
      <c r="D79" s="82" t="s">
        <v>266</v>
      </c>
      <c r="E79" s="125"/>
      <c r="F79" s="95"/>
      <c r="G79" s="80">
        <v>20</v>
      </c>
      <c r="H79" s="119"/>
      <c r="I79" s="119"/>
      <c r="J79" s="94"/>
      <c r="M79" s="119" t="str">
        <f t="shared" si="0"/>
        <v/>
      </c>
      <c r="N79" s="80">
        <f t="shared" ref="N79:N133" si="4">IF(F79&gt;G79,G79,F79)</f>
        <v>0</v>
      </c>
      <c r="O79" s="119"/>
      <c r="P79" s="119"/>
    </row>
    <row r="80" spans="2:16" ht="184.8" x14ac:dyDescent="0.25">
      <c r="B80" s="126"/>
      <c r="C80" s="87" t="s">
        <v>125</v>
      </c>
      <c r="D80" s="82" t="s">
        <v>268</v>
      </c>
      <c r="E80" s="125"/>
      <c r="F80" s="95"/>
      <c r="G80" s="80">
        <v>10</v>
      </c>
      <c r="H80" s="119"/>
      <c r="I80" s="119"/>
      <c r="J80" s="94"/>
      <c r="M80" s="119" t="str">
        <f t="shared" si="0"/>
        <v/>
      </c>
      <c r="N80" s="80">
        <f t="shared" si="4"/>
        <v>0</v>
      </c>
      <c r="O80" s="119"/>
      <c r="P80" s="119"/>
    </row>
    <row r="81" spans="2:16" ht="277.2" x14ac:dyDescent="0.25">
      <c r="B81" s="126"/>
      <c r="C81" s="90" t="s">
        <v>120</v>
      </c>
      <c r="D81" s="82" t="s">
        <v>269</v>
      </c>
      <c r="E81" s="125"/>
      <c r="F81" s="95"/>
      <c r="G81" s="80">
        <v>20</v>
      </c>
      <c r="H81" s="119"/>
      <c r="I81" s="119"/>
      <c r="J81" s="94"/>
      <c r="M81" s="119" t="str">
        <f t="shared" si="0"/>
        <v/>
      </c>
      <c r="N81" s="80">
        <f t="shared" si="4"/>
        <v>0</v>
      </c>
      <c r="O81" s="119"/>
      <c r="P81" s="119"/>
    </row>
    <row r="82" spans="2:16" ht="277.2" x14ac:dyDescent="0.25">
      <c r="B82" s="126"/>
      <c r="C82" s="91" t="s">
        <v>109</v>
      </c>
      <c r="D82" s="82" t="s">
        <v>110</v>
      </c>
      <c r="E82" s="125"/>
      <c r="F82" s="95"/>
      <c r="G82" s="80">
        <v>20</v>
      </c>
      <c r="H82" s="119"/>
      <c r="I82" s="119"/>
      <c r="J82" s="94"/>
      <c r="M82" s="119" t="str">
        <f t="shared" si="0"/>
        <v/>
      </c>
      <c r="N82" s="80">
        <f t="shared" si="4"/>
        <v>0</v>
      </c>
      <c r="O82" s="119"/>
      <c r="P82" s="119"/>
    </row>
    <row r="83" spans="2:16" ht="92.4" x14ac:dyDescent="0.25">
      <c r="B83" s="126"/>
      <c r="C83" s="91" t="s">
        <v>111</v>
      </c>
      <c r="D83" s="82" t="s">
        <v>247</v>
      </c>
      <c r="E83" s="125"/>
      <c r="F83" s="95"/>
      <c r="G83" s="80">
        <v>10</v>
      </c>
      <c r="H83" s="119"/>
      <c r="I83" s="119"/>
      <c r="J83" s="94"/>
      <c r="M83" s="119" t="str">
        <f t="shared" si="0"/>
        <v/>
      </c>
      <c r="N83" s="80">
        <f t="shared" si="4"/>
        <v>0</v>
      </c>
      <c r="O83" s="119"/>
      <c r="P83" s="119"/>
    </row>
    <row r="84" spans="2:16" ht="303.60000000000002" x14ac:dyDescent="0.25">
      <c r="B84" s="126"/>
      <c r="C84" s="90" t="s">
        <v>271</v>
      </c>
      <c r="D84" s="82" t="s">
        <v>270</v>
      </c>
      <c r="E84" s="125"/>
      <c r="F84" s="95"/>
      <c r="G84" s="80">
        <v>10</v>
      </c>
      <c r="H84" s="119"/>
      <c r="I84" s="119"/>
      <c r="J84" s="94"/>
      <c r="M84" s="119"/>
      <c r="N84" s="80">
        <f t="shared" si="4"/>
        <v>0</v>
      </c>
      <c r="O84" s="119"/>
      <c r="P84" s="119"/>
    </row>
    <row r="85" spans="2:16" ht="132" x14ac:dyDescent="0.25">
      <c r="B85" s="126"/>
      <c r="C85" s="91" t="s">
        <v>15</v>
      </c>
      <c r="D85" s="82" t="s">
        <v>113</v>
      </c>
      <c r="E85" s="125"/>
      <c r="F85" s="95"/>
      <c r="G85" s="80">
        <v>8</v>
      </c>
      <c r="H85" s="119"/>
      <c r="I85" s="119"/>
      <c r="J85" s="94"/>
      <c r="M85" s="119" t="str">
        <f t="shared" ref="M85:M133" si="5">IF(B85&lt;&gt;"",B85,"")</f>
        <v/>
      </c>
      <c r="N85" s="80">
        <f>IF(OR(F85="x",F85="X"),0,IF(F85&gt;G85,G85,F85))</f>
        <v>0</v>
      </c>
      <c r="O85" s="119"/>
      <c r="P85" s="119"/>
    </row>
    <row r="86" spans="2:16" ht="211.2" x14ac:dyDescent="0.25">
      <c r="B86" s="126"/>
      <c r="C86" s="90" t="s">
        <v>130</v>
      </c>
      <c r="D86" s="82" t="s">
        <v>129</v>
      </c>
      <c r="E86" s="125"/>
      <c r="F86" s="95"/>
      <c r="G86" s="80">
        <v>12</v>
      </c>
      <c r="H86" s="119"/>
      <c r="I86" s="119"/>
      <c r="J86" s="94"/>
      <c r="M86" s="119" t="str">
        <f t="shared" si="5"/>
        <v/>
      </c>
      <c r="N86" s="80">
        <f>IF(OR(F86="x",F86="X"),0,IF(F86&gt;G86,G86,F86))</f>
        <v>0</v>
      </c>
      <c r="O86" s="119"/>
      <c r="P86" s="119"/>
    </row>
    <row r="87" spans="2:16" ht="26.1" customHeight="1" x14ac:dyDescent="0.25">
      <c r="B87" s="77" t="s">
        <v>114</v>
      </c>
      <c r="C87" s="129" t="s">
        <v>115</v>
      </c>
      <c r="D87" s="127"/>
      <c r="E87" s="78">
        <f>O87</f>
        <v>0</v>
      </c>
      <c r="F87" s="79"/>
      <c r="G87" s="80">
        <v>100</v>
      </c>
      <c r="H87" s="80">
        <v>2</v>
      </c>
      <c r="I87" s="73">
        <f>O87/G87</f>
        <v>0</v>
      </c>
      <c r="J87" s="94"/>
      <c r="M87" s="80" t="str">
        <f>B87</f>
        <v>SOC1.8</v>
      </c>
      <c r="N87" s="79"/>
      <c r="O87" s="80">
        <f>SUM(N88:N91)</f>
        <v>0</v>
      </c>
      <c r="P87" s="79"/>
    </row>
    <row r="88" spans="2:16" ht="105.6" x14ac:dyDescent="0.25">
      <c r="B88" s="139"/>
      <c r="C88" s="90" t="s">
        <v>13</v>
      </c>
      <c r="D88" s="82" t="s">
        <v>273</v>
      </c>
      <c r="E88" s="121"/>
      <c r="F88" s="95"/>
      <c r="G88" s="80">
        <v>10</v>
      </c>
      <c r="H88" s="139"/>
      <c r="I88" s="139"/>
      <c r="J88" s="94"/>
      <c r="M88" s="139"/>
      <c r="N88" s="80">
        <f>IF(F88&gt;G88,G88,F88)</f>
        <v>0</v>
      </c>
      <c r="O88" s="139"/>
      <c r="P88" s="139"/>
    </row>
    <row r="89" spans="2:16" ht="158.4" x14ac:dyDescent="0.25">
      <c r="B89" s="140"/>
      <c r="C89" s="90" t="s">
        <v>275</v>
      </c>
      <c r="D89" s="82" t="s">
        <v>274</v>
      </c>
      <c r="E89" s="142"/>
      <c r="F89" s="95"/>
      <c r="G89" s="80">
        <v>30</v>
      </c>
      <c r="H89" s="140"/>
      <c r="I89" s="140"/>
      <c r="J89" s="94"/>
      <c r="M89" s="140"/>
      <c r="N89" s="80">
        <f t="shared" ref="N89:N91" si="6">IF(F89&gt;G89,G89,F89)</f>
        <v>0</v>
      </c>
      <c r="O89" s="140"/>
      <c r="P89" s="140"/>
    </row>
    <row r="90" spans="2:16" ht="356.4" x14ac:dyDescent="0.25">
      <c r="B90" s="140"/>
      <c r="C90" s="90" t="s">
        <v>277</v>
      </c>
      <c r="D90" s="82" t="s">
        <v>276</v>
      </c>
      <c r="E90" s="142"/>
      <c r="F90" s="95"/>
      <c r="G90" s="80">
        <v>40</v>
      </c>
      <c r="H90" s="140"/>
      <c r="I90" s="140"/>
      <c r="J90" s="94"/>
      <c r="M90" s="140"/>
      <c r="N90" s="80">
        <f t="shared" si="6"/>
        <v>0</v>
      </c>
      <c r="O90" s="140"/>
      <c r="P90" s="140"/>
    </row>
    <row r="91" spans="2:16" ht="171.6" x14ac:dyDescent="0.25">
      <c r="B91" s="141"/>
      <c r="C91" s="90" t="s">
        <v>96</v>
      </c>
      <c r="D91" s="82" t="s">
        <v>278</v>
      </c>
      <c r="E91" s="122"/>
      <c r="F91" s="95"/>
      <c r="G91" s="80">
        <v>20</v>
      </c>
      <c r="H91" s="141"/>
      <c r="I91" s="141"/>
      <c r="J91" s="94"/>
      <c r="M91" s="141"/>
      <c r="N91" s="80">
        <f t="shared" si="6"/>
        <v>0</v>
      </c>
      <c r="O91" s="141"/>
      <c r="P91" s="141"/>
    </row>
    <row r="92" spans="2:16" ht="26.1" customHeight="1" x14ac:dyDescent="0.25">
      <c r="B92" s="77" t="s">
        <v>61</v>
      </c>
      <c r="C92" s="129" t="s">
        <v>248</v>
      </c>
      <c r="D92" s="127"/>
      <c r="E92" s="78">
        <f>O92</f>
        <v>0</v>
      </c>
      <c r="F92" s="95"/>
      <c r="G92" s="80">
        <v>100</v>
      </c>
      <c r="H92" s="80">
        <v>6</v>
      </c>
      <c r="I92" s="73">
        <f>O92/G92</f>
        <v>0</v>
      </c>
      <c r="J92" s="94"/>
      <c r="M92" s="80" t="str">
        <f t="shared" si="5"/>
        <v>SOC2.1</v>
      </c>
      <c r="N92" s="80">
        <f t="shared" si="4"/>
        <v>0</v>
      </c>
      <c r="O92" s="80">
        <f>N92</f>
        <v>0</v>
      </c>
      <c r="P92" s="79"/>
    </row>
    <row r="93" spans="2:16" ht="26.1" customHeight="1" x14ac:dyDescent="0.25">
      <c r="B93" s="77" t="s">
        <v>279</v>
      </c>
      <c r="C93" s="129" t="s">
        <v>280</v>
      </c>
      <c r="D93" s="127"/>
      <c r="E93" s="78">
        <f>O93</f>
        <v>0</v>
      </c>
      <c r="F93" s="79"/>
      <c r="G93" s="80">
        <f>IF(AND(OR(F97="x",F97="X"),F94=0),80,100)</f>
        <v>100</v>
      </c>
      <c r="H93" s="80">
        <v>1</v>
      </c>
      <c r="I93" s="73">
        <f>O93/G93</f>
        <v>0</v>
      </c>
      <c r="J93" s="94"/>
      <c r="M93" s="80" t="str">
        <f t="shared" si="5"/>
        <v>TEC1.2</v>
      </c>
      <c r="N93" s="79"/>
      <c r="O93" s="80">
        <f>IF(N94&gt;0,N94,SUM(N95:N97))</f>
        <v>0</v>
      </c>
      <c r="P93" s="79"/>
    </row>
    <row r="94" spans="2:16" ht="116.25" customHeight="1" x14ac:dyDescent="0.25">
      <c r="B94" s="143"/>
      <c r="C94" s="96" t="s">
        <v>13</v>
      </c>
      <c r="D94" s="97" t="s">
        <v>281</v>
      </c>
      <c r="E94" s="146"/>
      <c r="F94" s="95"/>
      <c r="G94" s="80">
        <v>100</v>
      </c>
      <c r="H94" s="143"/>
      <c r="I94" s="143"/>
      <c r="J94" s="94"/>
      <c r="M94" s="143"/>
      <c r="N94" s="80">
        <f>IF(F94&gt;G94,G94,F94)</f>
        <v>0</v>
      </c>
      <c r="O94" s="143"/>
      <c r="P94" s="143"/>
    </row>
    <row r="95" spans="2:16" ht="354.75" customHeight="1" x14ac:dyDescent="0.25">
      <c r="B95" s="144"/>
      <c r="C95" s="96" t="s">
        <v>15</v>
      </c>
      <c r="D95" s="97" t="s">
        <v>283</v>
      </c>
      <c r="E95" s="147"/>
      <c r="F95" s="95"/>
      <c r="G95" s="80">
        <v>40</v>
      </c>
      <c r="H95" s="144"/>
      <c r="I95" s="144"/>
      <c r="J95" s="94"/>
      <c r="M95" s="144"/>
      <c r="N95" s="80">
        <f t="shared" ref="N95:N96" si="7">IF(F95&gt;G95,G95,F95)</f>
        <v>0</v>
      </c>
      <c r="O95" s="144"/>
      <c r="P95" s="144"/>
    </row>
    <row r="96" spans="2:16" ht="238.5" customHeight="1" x14ac:dyDescent="0.25">
      <c r="B96" s="144"/>
      <c r="C96" s="96" t="s">
        <v>17</v>
      </c>
      <c r="D96" s="97" t="s">
        <v>282</v>
      </c>
      <c r="E96" s="147"/>
      <c r="F96" s="95"/>
      <c r="G96" s="80">
        <v>20</v>
      </c>
      <c r="H96" s="144"/>
      <c r="I96" s="144"/>
      <c r="J96" s="94"/>
      <c r="M96" s="144"/>
      <c r="N96" s="80">
        <f t="shared" si="7"/>
        <v>0</v>
      </c>
      <c r="O96" s="144"/>
      <c r="P96" s="144"/>
    </row>
    <row r="97" spans="2:16" ht="291.75" customHeight="1" x14ac:dyDescent="0.25">
      <c r="B97" s="145"/>
      <c r="C97" s="96" t="s">
        <v>22</v>
      </c>
      <c r="D97" s="97" t="s">
        <v>284</v>
      </c>
      <c r="E97" s="148"/>
      <c r="F97" s="95"/>
      <c r="G97" s="80">
        <v>20</v>
      </c>
      <c r="H97" s="145"/>
      <c r="I97" s="145"/>
      <c r="J97" s="94"/>
      <c r="M97" s="145"/>
      <c r="N97" s="80">
        <f>IF(OR(F97="x",F97="X"),0,IF(F97&gt;G97,G97,F97))</f>
        <v>0</v>
      </c>
      <c r="O97" s="145"/>
      <c r="P97" s="145"/>
    </row>
    <row r="98" spans="2:16" ht="26.1" customHeight="1" x14ac:dyDescent="0.25">
      <c r="B98" s="77" t="s">
        <v>117</v>
      </c>
      <c r="C98" s="127" t="s">
        <v>118</v>
      </c>
      <c r="D98" s="127"/>
      <c r="E98" s="78">
        <f>O98+P98</f>
        <v>0</v>
      </c>
      <c r="F98" s="79"/>
      <c r="G98" s="80">
        <f>SUM(IF(OR(F99="x",F99="X"),0,36),G100,G101,IF(OR(F102="x",F102="X"),0,36),G103,G104,G105)</f>
        <v>115</v>
      </c>
      <c r="H98" s="80">
        <v>9</v>
      </c>
      <c r="I98" s="73">
        <f>(O98/(G98-15))+(P98/100)</f>
        <v>0</v>
      </c>
      <c r="J98" s="94"/>
      <c r="M98" s="80" t="str">
        <f t="shared" si="5"/>
        <v>TEC1.6</v>
      </c>
      <c r="N98" s="79"/>
      <c r="O98" s="80">
        <f>SUM(N99,N102,N103,N104,N105)</f>
        <v>0</v>
      </c>
      <c r="P98" s="80">
        <f>N100+N101</f>
        <v>0</v>
      </c>
    </row>
    <row r="99" spans="2:16" ht="171.6" x14ac:dyDescent="0.25">
      <c r="B99" s="126"/>
      <c r="C99" s="90" t="s">
        <v>136</v>
      </c>
      <c r="D99" s="82" t="s">
        <v>135</v>
      </c>
      <c r="E99" s="125"/>
      <c r="F99" s="95"/>
      <c r="G99" s="80">
        <v>36</v>
      </c>
      <c r="H99" s="119"/>
      <c r="I99" s="119"/>
      <c r="J99" s="94"/>
      <c r="M99" s="119" t="str">
        <f t="shared" si="5"/>
        <v/>
      </c>
      <c r="N99" s="80">
        <f>IF(OR(F99="x",F99="X"),0,IF(F99&gt;G99,G99,F99))</f>
        <v>0</v>
      </c>
      <c r="O99" s="119"/>
      <c r="P99" s="119"/>
    </row>
    <row r="100" spans="2:16" ht="105.6" x14ac:dyDescent="0.25">
      <c r="B100" s="126"/>
      <c r="C100" s="90" t="s">
        <v>14</v>
      </c>
      <c r="D100" s="82" t="s">
        <v>137</v>
      </c>
      <c r="E100" s="125"/>
      <c r="F100" s="95"/>
      <c r="G100" s="80">
        <v>10</v>
      </c>
      <c r="H100" s="119"/>
      <c r="I100" s="119"/>
      <c r="J100" s="94"/>
      <c r="M100" s="119" t="str">
        <f t="shared" si="5"/>
        <v/>
      </c>
      <c r="N100" s="80">
        <f t="shared" si="4"/>
        <v>0</v>
      </c>
      <c r="O100" s="119"/>
      <c r="P100" s="119"/>
    </row>
    <row r="101" spans="2:16" ht="105.6" x14ac:dyDescent="0.25">
      <c r="B101" s="126"/>
      <c r="C101" s="90" t="s">
        <v>41</v>
      </c>
      <c r="D101" s="82" t="s">
        <v>138</v>
      </c>
      <c r="E101" s="125"/>
      <c r="F101" s="95"/>
      <c r="G101" s="80">
        <v>5</v>
      </c>
      <c r="H101" s="119"/>
      <c r="I101" s="119"/>
      <c r="J101" s="94"/>
      <c r="M101" s="119" t="str">
        <f t="shared" si="5"/>
        <v/>
      </c>
      <c r="N101" s="80">
        <f t="shared" si="4"/>
        <v>0</v>
      </c>
      <c r="O101" s="119"/>
      <c r="P101" s="119"/>
    </row>
    <row r="102" spans="2:16" ht="171.6" x14ac:dyDescent="0.25">
      <c r="B102" s="126"/>
      <c r="C102" s="90" t="s">
        <v>132</v>
      </c>
      <c r="D102" s="82" t="s">
        <v>139</v>
      </c>
      <c r="E102" s="125"/>
      <c r="F102" s="95"/>
      <c r="G102" s="80">
        <v>36</v>
      </c>
      <c r="H102" s="119"/>
      <c r="I102" s="119"/>
      <c r="J102" s="94"/>
      <c r="M102" s="119" t="str">
        <f t="shared" si="5"/>
        <v/>
      </c>
      <c r="N102" s="80">
        <f>IF(OR(F102="x",F102="X"),0,IF(F102&gt;G102,G102,F102))</f>
        <v>0</v>
      </c>
      <c r="O102" s="119"/>
      <c r="P102" s="119"/>
    </row>
    <row r="103" spans="2:16" ht="79.2" x14ac:dyDescent="0.25">
      <c r="B103" s="126"/>
      <c r="C103" s="90" t="s">
        <v>35</v>
      </c>
      <c r="D103" s="82" t="s">
        <v>140</v>
      </c>
      <c r="E103" s="125"/>
      <c r="F103" s="95"/>
      <c r="G103" s="80">
        <v>4</v>
      </c>
      <c r="H103" s="119"/>
      <c r="I103" s="119"/>
      <c r="J103" s="94"/>
      <c r="M103" s="119" t="str">
        <f t="shared" si="5"/>
        <v/>
      </c>
      <c r="N103" s="80">
        <f t="shared" si="4"/>
        <v>0</v>
      </c>
      <c r="O103" s="119"/>
      <c r="P103" s="119"/>
    </row>
    <row r="104" spans="2:16" ht="79.2" x14ac:dyDescent="0.25">
      <c r="B104" s="126"/>
      <c r="C104" s="90" t="s">
        <v>36</v>
      </c>
      <c r="D104" s="82" t="s">
        <v>141</v>
      </c>
      <c r="E104" s="125"/>
      <c r="F104" s="95"/>
      <c r="G104" s="80">
        <v>4</v>
      </c>
      <c r="H104" s="119"/>
      <c r="I104" s="119"/>
      <c r="J104" s="94"/>
      <c r="M104" s="119" t="str">
        <f t="shared" si="5"/>
        <v/>
      </c>
      <c r="N104" s="80">
        <f t="shared" si="4"/>
        <v>0</v>
      </c>
      <c r="O104" s="119"/>
      <c r="P104" s="119"/>
    </row>
    <row r="105" spans="2:16" ht="92.4" x14ac:dyDescent="0.25">
      <c r="B105" s="126"/>
      <c r="C105" s="90" t="s">
        <v>96</v>
      </c>
      <c r="D105" s="82" t="s">
        <v>142</v>
      </c>
      <c r="E105" s="125"/>
      <c r="F105" s="95"/>
      <c r="G105" s="80">
        <v>20</v>
      </c>
      <c r="H105" s="119"/>
      <c r="I105" s="119"/>
      <c r="J105" s="94"/>
      <c r="M105" s="119" t="str">
        <f t="shared" si="5"/>
        <v/>
      </c>
      <c r="N105" s="80">
        <f t="shared" si="4"/>
        <v>0</v>
      </c>
      <c r="O105" s="119"/>
      <c r="P105" s="119"/>
    </row>
    <row r="106" spans="2:16" ht="26.1" customHeight="1" x14ac:dyDescent="0.25">
      <c r="B106" s="77" t="s">
        <v>143</v>
      </c>
      <c r="C106" s="127" t="s">
        <v>144</v>
      </c>
      <c r="D106" s="127"/>
      <c r="E106" s="78">
        <f>O106</f>
        <v>0</v>
      </c>
      <c r="F106" s="79"/>
      <c r="G106" s="80">
        <v>100</v>
      </c>
      <c r="H106" s="80">
        <v>2</v>
      </c>
      <c r="I106" s="73">
        <f>O106/G106</f>
        <v>0</v>
      </c>
      <c r="J106" s="94"/>
      <c r="M106" s="80" t="str">
        <f t="shared" si="5"/>
        <v>PRO1.1</v>
      </c>
      <c r="N106" s="79"/>
      <c r="O106" s="80">
        <f>SUM(N107:N109)</f>
        <v>0</v>
      </c>
      <c r="P106" s="79"/>
    </row>
    <row r="107" spans="2:16" ht="198" x14ac:dyDescent="0.25">
      <c r="B107" s="139"/>
      <c r="C107" s="93" t="s">
        <v>13</v>
      </c>
      <c r="D107" s="82" t="s">
        <v>145</v>
      </c>
      <c r="E107" s="146"/>
      <c r="F107" s="95"/>
      <c r="G107" s="80">
        <v>40</v>
      </c>
      <c r="H107" s="143"/>
      <c r="I107" s="143"/>
      <c r="J107" s="94"/>
      <c r="M107" s="143"/>
      <c r="N107" s="80">
        <f t="shared" si="4"/>
        <v>0</v>
      </c>
      <c r="O107" s="143"/>
      <c r="P107" s="143"/>
    </row>
    <row r="108" spans="2:16" ht="184.8" x14ac:dyDescent="0.25">
      <c r="B108" s="140"/>
      <c r="C108" s="93" t="s">
        <v>15</v>
      </c>
      <c r="D108" s="82" t="s">
        <v>146</v>
      </c>
      <c r="E108" s="147"/>
      <c r="F108" s="95"/>
      <c r="G108" s="80">
        <v>40</v>
      </c>
      <c r="H108" s="144"/>
      <c r="I108" s="144"/>
      <c r="J108" s="94"/>
      <c r="M108" s="144"/>
      <c r="N108" s="80">
        <f t="shared" si="4"/>
        <v>0</v>
      </c>
      <c r="O108" s="144"/>
      <c r="P108" s="144"/>
    </row>
    <row r="109" spans="2:16" ht="211.2" x14ac:dyDescent="0.25">
      <c r="B109" s="141"/>
      <c r="C109" s="93" t="s">
        <v>35</v>
      </c>
      <c r="D109" s="82" t="s">
        <v>285</v>
      </c>
      <c r="E109" s="148"/>
      <c r="F109" s="95"/>
      <c r="G109" s="80">
        <v>20</v>
      </c>
      <c r="H109" s="145"/>
      <c r="I109" s="145"/>
      <c r="J109" s="94"/>
      <c r="M109" s="145"/>
      <c r="N109" s="80">
        <f t="shared" si="4"/>
        <v>0</v>
      </c>
      <c r="O109" s="145"/>
      <c r="P109" s="145"/>
    </row>
    <row r="110" spans="2:16" ht="26.1" customHeight="1" x14ac:dyDescent="0.25">
      <c r="B110" s="77" t="s">
        <v>148</v>
      </c>
      <c r="C110" s="130" t="s">
        <v>149</v>
      </c>
      <c r="D110" s="130"/>
      <c r="E110" s="78">
        <f>O110</f>
        <v>0</v>
      </c>
      <c r="F110" s="79"/>
      <c r="G110" s="80">
        <v>100</v>
      </c>
      <c r="H110" s="80">
        <v>4</v>
      </c>
      <c r="I110" s="73">
        <f>O110/G110</f>
        <v>0</v>
      </c>
      <c r="J110" s="94"/>
      <c r="M110" s="80" t="str">
        <f t="shared" si="5"/>
        <v>PRO1.6</v>
      </c>
      <c r="N110" s="79"/>
      <c r="O110" s="80">
        <f>IF(SUM(N111:N113)&gt;100,100,SUM(N111:N113))</f>
        <v>0</v>
      </c>
      <c r="P110" s="79"/>
    </row>
    <row r="111" spans="2:16" ht="171.6" x14ac:dyDescent="0.25">
      <c r="B111" s="126"/>
      <c r="C111" s="93" t="s">
        <v>13</v>
      </c>
      <c r="D111" s="82" t="s">
        <v>150</v>
      </c>
      <c r="E111" s="125"/>
      <c r="F111" s="95"/>
      <c r="G111" s="80">
        <v>50</v>
      </c>
      <c r="H111" s="119"/>
      <c r="I111" s="119"/>
      <c r="J111" s="94"/>
      <c r="M111" s="119" t="str">
        <f t="shared" si="5"/>
        <v/>
      </c>
      <c r="N111" s="80">
        <f t="shared" si="4"/>
        <v>0</v>
      </c>
      <c r="O111" s="119"/>
      <c r="P111" s="119"/>
    </row>
    <row r="112" spans="2:16" ht="290.39999999999998" x14ac:dyDescent="0.25">
      <c r="B112" s="126"/>
      <c r="C112" s="93" t="s">
        <v>15</v>
      </c>
      <c r="D112" s="82" t="s">
        <v>151</v>
      </c>
      <c r="E112" s="125"/>
      <c r="F112" s="95"/>
      <c r="G112" s="80">
        <v>50</v>
      </c>
      <c r="H112" s="119"/>
      <c r="I112" s="119"/>
      <c r="J112" s="94"/>
      <c r="M112" s="119" t="str">
        <f t="shared" si="5"/>
        <v/>
      </c>
      <c r="N112" s="80">
        <f t="shared" si="4"/>
        <v>0</v>
      </c>
      <c r="O112" s="119"/>
      <c r="P112" s="119"/>
    </row>
    <row r="113" spans="2:16" ht="105.6" x14ac:dyDescent="0.25">
      <c r="B113" s="126"/>
      <c r="C113" s="91" t="s">
        <v>35</v>
      </c>
      <c r="D113" s="82" t="s">
        <v>152</v>
      </c>
      <c r="E113" s="125"/>
      <c r="F113" s="95"/>
      <c r="G113" s="80">
        <v>10</v>
      </c>
      <c r="H113" s="119"/>
      <c r="I113" s="119"/>
      <c r="J113" s="94"/>
      <c r="M113" s="119" t="str">
        <f t="shared" si="5"/>
        <v/>
      </c>
      <c r="N113" s="80">
        <f t="shared" si="4"/>
        <v>0</v>
      </c>
      <c r="O113" s="119"/>
      <c r="P113" s="119"/>
    </row>
    <row r="114" spans="2:16" ht="26.1" customHeight="1" x14ac:dyDescent="0.25">
      <c r="B114" s="77" t="s">
        <v>153</v>
      </c>
      <c r="C114" s="127" t="s">
        <v>154</v>
      </c>
      <c r="D114" s="127"/>
      <c r="E114" s="78">
        <f>O114</f>
        <v>0</v>
      </c>
      <c r="F114" s="79"/>
      <c r="G114" s="80">
        <f>SUM(G115:G124)</f>
        <v>100</v>
      </c>
      <c r="H114" s="80">
        <v>6</v>
      </c>
      <c r="I114" s="73">
        <f>O114/G114</f>
        <v>0</v>
      </c>
      <c r="J114" s="94"/>
      <c r="M114" s="80" t="str">
        <f t="shared" si="5"/>
        <v>PRO1.8</v>
      </c>
      <c r="N114" s="79"/>
      <c r="O114" s="80">
        <f>SUM(N115:N124)</f>
        <v>0</v>
      </c>
      <c r="P114" s="79"/>
    </row>
    <row r="115" spans="2:16" ht="224.4" x14ac:dyDescent="0.25">
      <c r="B115" s="143"/>
      <c r="C115" s="91" t="s">
        <v>13</v>
      </c>
      <c r="D115" s="82" t="s">
        <v>286</v>
      </c>
      <c r="E115" s="146"/>
      <c r="F115" s="95"/>
      <c r="G115" s="80">
        <v>10</v>
      </c>
      <c r="H115" s="143"/>
      <c r="I115" s="143"/>
      <c r="J115" s="94"/>
      <c r="M115" s="143"/>
      <c r="N115" s="80">
        <f t="shared" si="4"/>
        <v>0</v>
      </c>
      <c r="O115" s="143"/>
      <c r="P115" s="143"/>
    </row>
    <row r="116" spans="2:16" ht="211.2" x14ac:dyDescent="0.25">
      <c r="B116" s="144"/>
      <c r="C116" s="91" t="s">
        <v>14</v>
      </c>
      <c r="D116" s="82" t="s">
        <v>287</v>
      </c>
      <c r="E116" s="147"/>
      <c r="F116" s="95"/>
      <c r="G116" s="80">
        <v>20</v>
      </c>
      <c r="H116" s="144"/>
      <c r="I116" s="144"/>
      <c r="J116" s="94"/>
      <c r="M116" s="144"/>
      <c r="N116" s="80">
        <f t="shared" si="4"/>
        <v>0</v>
      </c>
      <c r="O116" s="144"/>
      <c r="P116" s="144"/>
    </row>
    <row r="117" spans="2:16" ht="145.19999999999999" x14ac:dyDescent="0.25">
      <c r="B117" s="144"/>
      <c r="C117" s="91" t="s">
        <v>41</v>
      </c>
      <c r="D117" s="82" t="s">
        <v>288</v>
      </c>
      <c r="E117" s="147"/>
      <c r="F117" s="95"/>
      <c r="G117" s="80">
        <v>5</v>
      </c>
      <c r="H117" s="144"/>
      <c r="I117" s="144"/>
      <c r="J117" s="94"/>
      <c r="M117" s="144"/>
      <c r="N117" s="80">
        <f t="shared" si="4"/>
        <v>0</v>
      </c>
      <c r="O117" s="144"/>
      <c r="P117" s="144"/>
    </row>
    <row r="118" spans="2:16" ht="158.4" x14ac:dyDescent="0.25">
      <c r="B118" s="144"/>
      <c r="C118" s="91" t="s">
        <v>109</v>
      </c>
      <c r="D118" s="82" t="s">
        <v>158</v>
      </c>
      <c r="E118" s="147"/>
      <c r="F118" s="95"/>
      <c r="G118" s="80">
        <v>10</v>
      </c>
      <c r="H118" s="144"/>
      <c r="I118" s="144"/>
      <c r="J118" s="94"/>
      <c r="M118" s="144"/>
      <c r="N118" s="80">
        <f t="shared" si="4"/>
        <v>0</v>
      </c>
      <c r="O118" s="144"/>
      <c r="P118" s="144"/>
    </row>
    <row r="119" spans="2:16" ht="118.8" x14ac:dyDescent="0.25">
      <c r="B119" s="144"/>
      <c r="C119" s="91" t="s">
        <v>111</v>
      </c>
      <c r="D119" s="82" t="s">
        <v>289</v>
      </c>
      <c r="E119" s="147"/>
      <c r="F119" s="95"/>
      <c r="G119" s="80">
        <v>5</v>
      </c>
      <c r="H119" s="144"/>
      <c r="I119" s="144"/>
      <c r="J119" s="94"/>
      <c r="M119" s="144"/>
      <c r="N119" s="80">
        <f t="shared" si="4"/>
        <v>0</v>
      </c>
      <c r="O119" s="144"/>
      <c r="P119" s="144"/>
    </row>
    <row r="120" spans="2:16" ht="105.6" x14ac:dyDescent="0.25">
      <c r="B120" s="144"/>
      <c r="C120" s="81" t="s">
        <v>15</v>
      </c>
      <c r="D120" s="82" t="s">
        <v>159</v>
      </c>
      <c r="E120" s="147"/>
      <c r="F120" s="95"/>
      <c r="G120" s="80">
        <v>10</v>
      </c>
      <c r="H120" s="144"/>
      <c r="I120" s="144"/>
      <c r="J120" s="94"/>
      <c r="M120" s="144"/>
      <c r="N120" s="80">
        <f t="shared" si="4"/>
        <v>0</v>
      </c>
      <c r="O120" s="144"/>
      <c r="P120" s="144"/>
    </row>
    <row r="121" spans="2:16" ht="224.4" x14ac:dyDescent="0.25">
      <c r="B121" s="144"/>
      <c r="C121" s="91" t="s">
        <v>17</v>
      </c>
      <c r="D121" s="82" t="s">
        <v>160</v>
      </c>
      <c r="E121" s="147"/>
      <c r="F121" s="95"/>
      <c r="G121" s="80">
        <v>10</v>
      </c>
      <c r="H121" s="144"/>
      <c r="I121" s="144"/>
      <c r="J121" s="94"/>
      <c r="M121" s="144"/>
      <c r="N121" s="80">
        <f t="shared" si="4"/>
        <v>0</v>
      </c>
      <c r="O121" s="144"/>
      <c r="P121" s="144"/>
    </row>
    <row r="122" spans="2:16" ht="52.8" x14ac:dyDescent="0.25">
      <c r="B122" s="144"/>
      <c r="C122" s="91" t="s">
        <v>72</v>
      </c>
      <c r="D122" s="82" t="s">
        <v>161</v>
      </c>
      <c r="E122" s="147"/>
      <c r="F122" s="95"/>
      <c r="G122" s="80">
        <v>10</v>
      </c>
      <c r="H122" s="144"/>
      <c r="I122" s="144"/>
      <c r="J122" s="94"/>
      <c r="M122" s="144"/>
      <c r="N122" s="80">
        <f t="shared" si="4"/>
        <v>0</v>
      </c>
      <c r="O122" s="144"/>
      <c r="P122" s="144"/>
    </row>
    <row r="123" spans="2:16" ht="118.8" x14ac:dyDescent="0.25">
      <c r="B123" s="144"/>
      <c r="C123" s="91" t="s">
        <v>74</v>
      </c>
      <c r="D123" s="82" t="s">
        <v>162</v>
      </c>
      <c r="E123" s="147"/>
      <c r="F123" s="95"/>
      <c r="G123" s="80">
        <v>15</v>
      </c>
      <c r="H123" s="144"/>
      <c r="I123" s="144"/>
      <c r="J123" s="94"/>
      <c r="M123" s="144"/>
      <c r="N123" s="80">
        <f t="shared" si="4"/>
        <v>0</v>
      </c>
      <c r="O123" s="144"/>
      <c r="P123" s="144"/>
    </row>
    <row r="124" spans="2:16" ht="66" x14ac:dyDescent="0.25">
      <c r="B124" s="145"/>
      <c r="C124" s="91" t="s">
        <v>88</v>
      </c>
      <c r="D124" s="82" t="s">
        <v>290</v>
      </c>
      <c r="E124" s="148"/>
      <c r="F124" s="95"/>
      <c r="G124" s="80">
        <v>5</v>
      </c>
      <c r="H124" s="145"/>
      <c r="I124" s="145"/>
      <c r="J124" s="94"/>
      <c r="M124" s="145"/>
      <c r="N124" s="80">
        <f t="shared" si="4"/>
        <v>0</v>
      </c>
      <c r="O124" s="145"/>
      <c r="P124" s="145"/>
    </row>
    <row r="125" spans="2:16" ht="26.1" customHeight="1" x14ac:dyDescent="0.25">
      <c r="B125" s="77" t="s">
        <v>291</v>
      </c>
      <c r="C125" s="127" t="s">
        <v>292</v>
      </c>
      <c r="D125" s="127"/>
      <c r="E125" s="78">
        <f>O125+P125</f>
        <v>0</v>
      </c>
      <c r="F125" s="79"/>
      <c r="G125" s="80">
        <v>110</v>
      </c>
      <c r="H125" s="80">
        <v>1</v>
      </c>
      <c r="I125" s="73">
        <f>O125/100+P125/100</f>
        <v>0</v>
      </c>
      <c r="J125" s="94"/>
      <c r="M125" s="80" t="str">
        <f t="shared" si="5"/>
        <v>PRO2.1</v>
      </c>
      <c r="N125" s="98"/>
      <c r="O125" s="80">
        <f>IF(SUM(N126:N128)&gt;100,100,SUM(N126:N128))</f>
        <v>0</v>
      </c>
      <c r="P125" s="80">
        <f>N129</f>
        <v>0</v>
      </c>
    </row>
    <row r="126" spans="2:16" ht="250.8" x14ac:dyDescent="0.25">
      <c r="B126" s="143"/>
      <c r="C126" s="90" t="s">
        <v>293</v>
      </c>
      <c r="D126" s="82" t="s">
        <v>294</v>
      </c>
      <c r="E126" s="146"/>
      <c r="F126" s="95"/>
      <c r="G126" s="80">
        <v>35</v>
      </c>
      <c r="H126" s="143"/>
      <c r="I126" s="143"/>
      <c r="J126" s="94"/>
      <c r="M126" s="143"/>
      <c r="N126" s="80">
        <f t="shared" si="4"/>
        <v>0</v>
      </c>
      <c r="O126" s="143"/>
      <c r="P126" s="143"/>
    </row>
    <row r="127" spans="2:16" ht="250.8" x14ac:dyDescent="0.25">
      <c r="B127" s="144"/>
      <c r="C127" s="90" t="s">
        <v>296</v>
      </c>
      <c r="D127" s="82" t="s">
        <v>295</v>
      </c>
      <c r="E127" s="147"/>
      <c r="F127" s="95"/>
      <c r="G127" s="80">
        <v>35</v>
      </c>
      <c r="H127" s="144"/>
      <c r="I127" s="144"/>
      <c r="J127" s="94"/>
      <c r="M127" s="144"/>
      <c r="N127" s="80">
        <f t="shared" si="4"/>
        <v>0</v>
      </c>
      <c r="O127" s="144"/>
      <c r="P127" s="144"/>
    </row>
    <row r="128" spans="2:16" ht="184.8" x14ac:dyDescent="0.25">
      <c r="B128" s="144"/>
      <c r="C128" s="90" t="s">
        <v>231</v>
      </c>
      <c r="D128" s="82" t="s">
        <v>297</v>
      </c>
      <c r="E128" s="147"/>
      <c r="F128" s="95"/>
      <c r="G128" s="80">
        <v>35</v>
      </c>
      <c r="H128" s="144"/>
      <c r="I128" s="144"/>
      <c r="J128" s="94"/>
      <c r="M128" s="144"/>
      <c r="N128" s="80">
        <f t="shared" si="4"/>
        <v>0</v>
      </c>
      <c r="O128" s="144"/>
      <c r="P128" s="144"/>
    </row>
    <row r="129" spans="2:16" ht="66" x14ac:dyDescent="0.25">
      <c r="B129" s="145"/>
      <c r="C129" s="90"/>
      <c r="D129" s="82" t="s">
        <v>298</v>
      </c>
      <c r="E129" s="148"/>
      <c r="F129" s="95"/>
      <c r="G129" s="80">
        <v>10</v>
      </c>
      <c r="H129" s="145"/>
      <c r="I129" s="145"/>
      <c r="J129" s="94"/>
      <c r="M129" s="145"/>
      <c r="N129" s="80">
        <f t="shared" si="4"/>
        <v>0</v>
      </c>
      <c r="O129" s="145"/>
      <c r="P129" s="145"/>
    </row>
    <row r="130" spans="2:16" ht="26.1" customHeight="1" x14ac:dyDescent="0.25">
      <c r="B130" s="77" t="s">
        <v>163</v>
      </c>
      <c r="C130" s="127" t="s">
        <v>164</v>
      </c>
      <c r="D130" s="127"/>
      <c r="E130" s="78">
        <f>O130</f>
        <v>0</v>
      </c>
      <c r="F130" s="79"/>
      <c r="G130" s="80">
        <v>100</v>
      </c>
      <c r="H130" s="80">
        <v>2</v>
      </c>
      <c r="I130" s="73">
        <f>O130/G130</f>
        <v>0</v>
      </c>
      <c r="J130" s="94"/>
      <c r="M130" s="80" t="str">
        <f t="shared" si="5"/>
        <v>PRO2.4</v>
      </c>
      <c r="N130" s="80">
        <f t="shared" si="4"/>
        <v>0</v>
      </c>
      <c r="O130" s="80">
        <f>SUM(N131:N133)</f>
        <v>0</v>
      </c>
      <c r="P130" s="79"/>
    </row>
    <row r="131" spans="2:16" ht="26.4" x14ac:dyDescent="0.25">
      <c r="B131" s="126"/>
      <c r="C131" s="92" t="s">
        <v>13</v>
      </c>
      <c r="D131" s="82" t="s">
        <v>165</v>
      </c>
      <c r="E131" s="125"/>
      <c r="F131" s="95"/>
      <c r="G131" s="80">
        <v>35</v>
      </c>
      <c r="H131" s="119"/>
      <c r="I131" s="119"/>
      <c r="J131" s="94"/>
      <c r="M131" s="119" t="str">
        <f t="shared" si="5"/>
        <v/>
      </c>
      <c r="N131" s="80">
        <f t="shared" si="4"/>
        <v>0</v>
      </c>
      <c r="O131" s="119"/>
      <c r="P131" s="119"/>
    </row>
    <row r="132" spans="2:16" ht="92.4" x14ac:dyDescent="0.25">
      <c r="B132" s="126"/>
      <c r="C132" s="92" t="s">
        <v>15</v>
      </c>
      <c r="D132" s="82" t="s">
        <v>166</v>
      </c>
      <c r="E132" s="125"/>
      <c r="F132" s="95"/>
      <c r="G132" s="80">
        <v>30</v>
      </c>
      <c r="H132" s="119"/>
      <c r="I132" s="119"/>
      <c r="J132" s="94"/>
      <c r="M132" s="119" t="str">
        <f t="shared" si="5"/>
        <v/>
      </c>
      <c r="N132" s="80">
        <f t="shared" si="4"/>
        <v>0</v>
      </c>
      <c r="O132" s="119"/>
      <c r="P132" s="119"/>
    </row>
    <row r="133" spans="2:16" ht="26.4" x14ac:dyDescent="0.25">
      <c r="B133" s="126"/>
      <c r="C133" s="92" t="s">
        <v>35</v>
      </c>
      <c r="D133" s="82" t="s">
        <v>167</v>
      </c>
      <c r="E133" s="125"/>
      <c r="F133" s="95"/>
      <c r="G133" s="80">
        <v>35</v>
      </c>
      <c r="H133" s="119"/>
      <c r="I133" s="119"/>
      <c r="J133" s="94"/>
      <c r="M133" s="119" t="str">
        <f t="shared" si="5"/>
        <v/>
      </c>
      <c r="N133" s="80">
        <f t="shared" si="4"/>
        <v>0</v>
      </c>
      <c r="O133" s="119"/>
      <c r="P133" s="119"/>
    </row>
  </sheetData>
  <mergeCells count="164">
    <mergeCell ref="B4:C4"/>
    <mergeCell ref="F4:H4"/>
    <mergeCell ref="I4:J4"/>
    <mergeCell ref="B5:C5"/>
    <mergeCell ref="B6:C6"/>
    <mergeCell ref="B7:C7"/>
    <mergeCell ref="C18:D18"/>
    <mergeCell ref="B19:B21"/>
    <mergeCell ref="E19:E21"/>
    <mergeCell ref="H19:H21"/>
    <mergeCell ref="I19:I21"/>
    <mergeCell ref="P126:P129"/>
    <mergeCell ref="C22:D22"/>
    <mergeCell ref="C34:D34"/>
    <mergeCell ref="B35:B38"/>
    <mergeCell ref="E35:E38"/>
    <mergeCell ref="H35:H38"/>
    <mergeCell ref="P23:P24"/>
    <mergeCell ref="H23:H24"/>
    <mergeCell ref="I23:I24"/>
    <mergeCell ref="M23:M24"/>
    <mergeCell ref="O23:O24"/>
    <mergeCell ref="M26:M33"/>
    <mergeCell ref="O26:O33"/>
    <mergeCell ref="P26:P33"/>
    <mergeCell ref="O35:O38"/>
    <mergeCell ref="P35:P38"/>
    <mergeCell ref="C39:D39"/>
    <mergeCell ref="B40:B51"/>
    <mergeCell ref="E40:E51"/>
    <mergeCell ref="H40:H51"/>
    <mergeCell ref="I40:I51"/>
    <mergeCell ref="M40:M51"/>
    <mergeCell ref="O40:O51"/>
    <mergeCell ref="P40:P51"/>
    <mergeCell ref="B2:C2"/>
    <mergeCell ref="F2:H2"/>
    <mergeCell ref="I2:J2"/>
    <mergeCell ref="B3:C3"/>
    <mergeCell ref="F3:H3"/>
    <mergeCell ref="I3:J3"/>
    <mergeCell ref="P10:P11"/>
    <mergeCell ref="C12:D12"/>
    <mergeCell ref="B13:B17"/>
    <mergeCell ref="E13:E17"/>
    <mergeCell ref="H13:H17"/>
    <mergeCell ref="I13:I17"/>
    <mergeCell ref="B8:C8"/>
    <mergeCell ref="B10:D11"/>
    <mergeCell ref="E10:G10"/>
    <mergeCell ref="H10:H11"/>
    <mergeCell ref="I10:I11"/>
    <mergeCell ref="J10:J11"/>
    <mergeCell ref="M10:M11"/>
    <mergeCell ref="N10:N11"/>
    <mergeCell ref="O10:O11"/>
    <mergeCell ref="M13:M17"/>
    <mergeCell ref="O13:O17"/>
    <mergeCell ref="P13:P17"/>
    <mergeCell ref="I35:I38"/>
    <mergeCell ref="M35:M38"/>
    <mergeCell ref="C25:D25"/>
    <mergeCell ref="B26:B33"/>
    <mergeCell ref="E26:E33"/>
    <mergeCell ref="H26:H33"/>
    <mergeCell ref="I26:I33"/>
    <mergeCell ref="B23:B24"/>
    <mergeCell ref="E23:E24"/>
    <mergeCell ref="O53:O61"/>
    <mergeCell ref="P53:P61"/>
    <mergeCell ref="C69:D69"/>
    <mergeCell ref="B70:B77"/>
    <mergeCell ref="E70:E77"/>
    <mergeCell ref="B79:B86"/>
    <mergeCell ref="O63:O68"/>
    <mergeCell ref="P63:P68"/>
    <mergeCell ref="P70:P77"/>
    <mergeCell ref="C62:D62"/>
    <mergeCell ref="B63:B68"/>
    <mergeCell ref="E63:E68"/>
    <mergeCell ref="H63:H68"/>
    <mergeCell ref="I63:I68"/>
    <mergeCell ref="M63:M68"/>
    <mergeCell ref="C52:D52"/>
    <mergeCell ref="B53:B61"/>
    <mergeCell ref="E53:E61"/>
    <mergeCell ref="H53:H61"/>
    <mergeCell ref="I53:I61"/>
    <mergeCell ref="M53:M61"/>
    <mergeCell ref="P94:P97"/>
    <mergeCell ref="E79:E86"/>
    <mergeCell ref="H79:H86"/>
    <mergeCell ref="I79:I86"/>
    <mergeCell ref="M79:M86"/>
    <mergeCell ref="O79:O86"/>
    <mergeCell ref="C106:D106"/>
    <mergeCell ref="C92:D92"/>
    <mergeCell ref="C98:D98"/>
    <mergeCell ref="I94:I97"/>
    <mergeCell ref="P99:P105"/>
    <mergeCell ref="O88:O91"/>
    <mergeCell ref="P88:P91"/>
    <mergeCell ref="C93:D93"/>
    <mergeCell ref="C87:D87"/>
    <mergeCell ref="O99:O105"/>
    <mergeCell ref="P79:P86"/>
    <mergeCell ref="B131:B133"/>
    <mergeCell ref="E131:E133"/>
    <mergeCell ref="H131:H133"/>
    <mergeCell ref="I131:I133"/>
    <mergeCell ref="M131:M133"/>
    <mergeCell ref="O111:O113"/>
    <mergeCell ref="O131:O133"/>
    <mergeCell ref="H70:H77"/>
    <mergeCell ref="I70:I77"/>
    <mergeCell ref="M70:M77"/>
    <mergeCell ref="O70:O77"/>
    <mergeCell ref="C110:D110"/>
    <mergeCell ref="M94:M97"/>
    <mergeCell ref="O94:O97"/>
    <mergeCell ref="C78:D78"/>
    <mergeCell ref="B126:B129"/>
    <mergeCell ref="E126:E129"/>
    <mergeCell ref="H126:H129"/>
    <mergeCell ref="I126:I129"/>
    <mergeCell ref="M126:M129"/>
    <mergeCell ref="O126:O129"/>
    <mergeCell ref="B94:B97"/>
    <mergeCell ref="E94:E97"/>
    <mergeCell ref="H94:H97"/>
    <mergeCell ref="P131:P133"/>
    <mergeCell ref="B111:B113"/>
    <mergeCell ref="E111:E113"/>
    <mergeCell ref="H111:H113"/>
    <mergeCell ref="I111:I113"/>
    <mergeCell ref="M111:M113"/>
    <mergeCell ref="C125:D125"/>
    <mergeCell ref="B107:B109"/>
    <mergeCell ref="E107:E109"/>
    <mergeCell ref="H107:H109"/>
    <mergeCell ref="I107:I109"/>
    <mergeCell ref="M107:M109"/>
    <mergeCell ref="O107:O109"/>
    <mergeCell ref="P107:P109"/>
    <mergeCell ref="P111:P113"/>
    <mergeCell ref="C114:D114"/>
    <mergeCell ref="E115:E124"/>
    <mergeCell ref="B115:B124"/>
    <mergeCell ref="H115:H124"/>
    <mergeCell ref="I115:I124"/>
    <mergeCell ref="M115:M124"/>
    <mergeCell ref="O115:O124"/>
    <mergeCell ref="P115:P124"/>
    <mergeCell ref="C130:D130"/>
    <mergeCell ref="B88:B91"/>
    <mergeCell ref="E88:E91"/>
    <mergeCell ref="H88:H91"/>
    <mergeCell ref="I88:I91"/>
    <mergeCell ref="M88:M91"/>
    <mergeCell ref="B99:B105"/>
    <mergeCell ref="E99:E105"/>
    <mergeCell ref="H99:H105"/>
    <mergeCell ref="I99:I105"/>
    <mergeCell ref="M99:M105"/>
  </mergeCells>
  <dataValidations count="1">
    <dataValidation type="list" allowBlank="1" showInputMessage="1" showErrorMessage="1" sqref="F70" xr:uid="{00000000-0002-0000-0300-000000000000}">
      <formula1>"Ja,Nein"</formula1>
    </dataValidation>
  </dataValidation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Q113"/>
  <sheetViews>
    <sheetView zoomScale="85" zoomScaleNormal="85" workbookViewId="0">
      <selection activeCell="G55" sqref="G55"/>
    </sheetView>
  </sheetViews>
  <sheetFormatPr baseColWidth="10" defaultColWidth="11.44140625" defaultRowHeight="13.2" outlineLevelCol="1" x14ac:dyDescent="0.25"/>
  <cols>
    <col min="1" max="1" width="1.6640625" style="69" customWidth="1"/>
    <col min="2" max="2" width="8.6640625" style="69" customWidth="1"/>
    <col min="3" max="3" width="7.6640625" style="69" customWidth="1"/>
    <col min="4" max="4" width="60.6640625" style="69" customWidth="1"/>
    <col min="5" max="6" width="11.6640625" style="69" customWidth="1"/>
    <col min="7" max="7" width="8.6640625" style="69" customWidth="1"/>
    <col min="8" max="9" width="11.44140625" style="69"/>
    <col min="10" max="10" width="70.6640625" style="69" customWidth="1"/>
    <col min="11" max="12" width="11.44140625" style="69"/>
    <col min="13" max="16" width="11.44140625" style="69" hidden="1" customWidth="1" outlineLevel="1"/>
    <col min="17" max="17" width="11.44140625" style="69" collapsed="1"/>
    <col min="18" max="16384" width="11.44140625" style="69"/>
  </cols>
  <sheetData>
    <row r="2" spans="2:16" x14ac:dyDescent="0.25">
      <c r="B2" s="120">
        <f>IF((I12*H12+I18*H18+I22*H22+I25*H25)/(H12+H18+H22+H25)&gt;1,1,(I12*H12+I18*H18+I22*H22+I25*H25)/(H12+H18+H22+H25))</f>
        <v>0</v>
      </c>
      <c r="C2" s="120"/>
      <c r="D2" s="75" t="s">
        <v>172</v>
      </c>
      <c r="F2" s="135" t="s">
        <v>8</v>
      </c>
      <c r="G2" s="135"/>
      <c r="H2" s="135"/>
      <c r="I2" s="132"/>
      <c r="J2" s="132"/>
    </row>
    <row r="3" spans="2:16" x14ac:dyDescent="0.25">
      <c r="B3" s="120">
        <f>IF(I34&gt;1,1,I34)</f>
        <v>0</v>
      </c>
      <c r="C3" s="120"/>
      <c r="D3" s="75" t="s">
        <v>173</v>
      </c>
      <c r="F3" s="135" t="s">
        <v>9</v>
      </c>
      <c r="G3" s="135"/>
      <c r="H3" s="135"/>
      <c r="I3" s="132"/>
      <c r="J3" s="132"/>
    </row>
    <row r="4" spans="2:16" x14ac:dyDescent="0.25">
      <c r="B4" s="120">
        <f>IF((I39*H39+I52*H52+I62*H62+I70*H70+I77*H77)/(H39+H52+H62+H70+H77)&gt;1,1,(I39*H39+I52*H52+I62*H62+I70*H70+I77*H77)/(H39+H52+H62+H70+H77))</f>
        <v>0</v>
      </c>
      <c r="C4" s="120"/>
      <c r="D4" s="75" t="s">
        <v>174</v>
      </c>
      <c r="F4" s="135" t="s">
        <v>352</v>
      </c>
      <c r="G4" s="135"/>
      <c r="H4" s="135"/>
      <c r="I4" s="132"/>
      <c r="J4" s="132"/>
    </row>
    <row r="5" spans="2:16" x14ac:dyDescent="0.25">
      <c r="B5" s="120">
        <f>IF(I78&gt;1,1,I78)</f>
        <v>0</v>
      </c>
      <c r="C5" s="120"/>
      <c r="D5" s="75" t="s">
        <v>171</v>
      </c>
    </row>
    <row r="6" spans="2:16" x14ac:dyDescent="0.25">
      <c r="B6" s="120">
        <f>IF((I86*H86+I90*H90+I94*H94+I105*H105+I110*H110)/(H86+H90+H94+H105+H110)&gt;1,1,(I86*H86+I90*H90+I94*H94+I105*H105+I110*H110)/(H86+H90+H94+H105+H110))</f>
        <v>0</v>
      </c>
      <c r="C6" s="120"/>
      <c r="D6" s="75" t="s">
        <v>175</v>
      </c>
    </row>
    <row r="7" spans="2:16" x14ac:dyDescent="0.25">
      <c r="B7" s="120">
        <f>(B2*(H12+H18+H22+H25)+B3*H34+B4*(H39+H52+H62+H70+H77)+B5*H78+B6*(H86+H90+H94+H105+H110))/100</f>
        <v>0</v>
      </c>
      <c r="C7" s="120"/>
      <c r="D7" s="75" t="s">
        <v>176</v>
      </c>
    </row>
    <row r="8" spans="2:16" x14ac:dyDescent="0.25">
      <c r="B8" s="120" t="str">
        <f>IF(AND(B7&gt;=8/10,B2&gt;=65/100,B4&gt;=65/100,B6&gt;=65/100),"PLATIN",IF(AND(B7&gt;=65/100,B2&gt;=1/2,B4&gt;=1/2,B6&gt;=1/2),"GOLD",IF(AND(B7&gt;=1/2,B2&gt;=35/100,B4&gt;=35/100,B6&gt;=35/100),"SILBER","keine Ausz.")))</f>
        <v>keine Ausz.</v>
      </c>
      <c r="C8" s="120"/>
      <c r="D8" s="75" t="s">
        <v>179</v>
      </c>
    </row>
    <row r="10" spans="2:16" ht="50.1" customHeight="1" x14ac:dyDescent="0.25">
      <c r="B10" s="118" t="s">
        <v>2</v>
      </c>
      <c r="C10" s="118"/>
      <c r="D10" s="118"/>
      <c r="E10" s="136" t="s">
        <v>5</v>
      </c>
      <c r="F10" s="118"/>
      <c r="G10" s="118"/>
      <c r="H10" s="137" t="s">
        <v>10</v>
      </c>
      <c r="I10" s="138" t="s">
        <v>11</v>
      </c>
      <c r="J10" s="118" t="s">
        <v>4</v>
      </c>
      <c r="M10" s="124" t="s">
        <v>0</v>
      </c>
      <c r="N10" s="123" t="s">
        <v>168</v>
      </c>
      <c r="O10" s="123" t="s">
        <v>169</v>
      </c>
      <c r="P10" s="123" t="s">
        <v>170</v>
      </c>
    </row>
    <row r="11" spans="2:16" ht="50.1" customHeight="1" x14ac:dyDescent="0.25">
      <c r="B11" s="118"/>
      <c r="C11" s="118"/>
      <c r="D11" s="118"/>
      <c r="E11" s="76" t="s">
        <v>6</v>
      </c>
      <c r="F11" s="76" t="s">
        <v>7</v>
      </c>
      <c r="G11" s="76" t="s">
        <v>3</v>
      </c>
      <c r="H11" s="138"/>
      <c r="I11" s="138"/>
      <c r="J11" s="118"/>
      <c r="M11" s="124"/>
      <c r="N11" s="123"/>
      <c r="O11" s="124"/>
      <c r="P11" s="124"/>
    </row>
    <row r="12" spans="2:16" ht="26.1" customHeight="1" x14ac:dyDescent="0.25">
      <c r="B12" s="77" t="s">
        <v>1</v>
      </c>
      <c r="C12" s="127" t="s">
        <v>12</v>
      </c>
      <c r="D12" s="127"/>
      <c r="E12" s="78">
        <f>O12</f>
        <v>0</v>
      </c>
      <c r="F12" s="79"/>
      <c r="G12" s="80">
        <v>100</v>
      </c>
      <c r="H12" s="80">
        <v>12</v>
      </c>
      <c r="I12" s="73">
        <f>O12/G12</f>
        <v>0</v>
      </c>
      <c r="J12" s="94"/>
      <c r="M12" s="80" t="str">
        <f>IF(B12&lt;&gt;"",B12,"")</f>
        <v>ENV1.1</v>
      </c>
      <c r="N12" s="79"/>
      <c r="O12" s="80">
        <f>IF(SUM(N13:N17)&gt;G12,G12,SUM(N13:N17))</f>
        <v>0</v>
      </c>
      <c r="P12" s="79"/>
    </row>
    <row r="13" spans="2:16" ht="132" x14ac:dyDescent="0.25">
      <c r="B13" s="126"/>
      <c r="C13" s="81" t="s">
        <v>13</v>
      </c>
      <c r="D13" s="82" t="s">
        <v>20</v>
      </c>
      <c r="E13" s="125"/>
      <c r="F13" s="95"/>
      <c r="G13" s="80">
        <v>40</v>
      </c>
      <c r="H13" s="119"/>
      <c r="I13" s="119"/>
      <c r="J13" s="94"/>
      <c r="M13" s="119" t="str">
        <f t="shared" ref="M13:M62" si="0">IF(B13&lt;&gt;"",B13,"")</f>
        <v/>
      </c>
      <c r="N13" s="80">
        <f>IF(F13&gt;G13,G13,F13)</f>
        <v>0</v>
      </c>
      <c r="O13" s="119"/>
      <c r="P13" s="119"/>
    </row>
    <row r="14" spans="2:16" ht="132" x14ac:dyDescent="0.25">
      <c r="B14" s="126"/>
      <c r="C14" s="81" t="s">
        <v>14</v>
      </c>
      <c r="D14" s="82" t="s">
        <v>19</v>
      </c>
      <c r="E14" s="125"/>
      <c r="F14" s="95"/>
      <c r="G14" s="80">
        <v>10</v>
      </c>
      <c r="H14" s="119"/>
      <c r="I14" s="119"/>
      <c r="J14" s="94"/>
      <c r="M14" s="119" t="str">
        <f t="shared" si="0"/>
        <v/>
      </c>
      <c r="N14" s="80">
        <f t="shared" ref="N14:N69" si="1">IF(F14&gt;G14,G14,F14)</f>
        <v>0</v>
      </c>
      <c r="O14" s="119"/>
      <c r="P14" s="119"/>
    </row>
    <row r="15" spans="2:16" ht="132" x14ac:dyDescent="0.25">
      <c r="B15" s="126"/>
      <c r="C15" s="81" t="s">
        <v>15</v>
      </c>
      <c r="D15" s="82" t="s">
        <v>16</v>
      </c>
      <c r="E15" s="125"/>
      <c r="F15" s="95"/>
      <c r="G15" s="80">
        <v>40</v>
      </c>
      <c r="H15" s="119"/>
      <c r="I15" s="119"/>
      <c r="J15" s="94"/>
      <c r="M15" s="119" t="str">
        <f t="shared" si="0"/>
        <v/>
      </c>
      <c r="N15" s="80">
        <f t="shared" si="1"/>
        <v>0</v>
      </c>
      <c r="O15" s="119"/>
      <c r="P15" s="119"/>
    </row>
    <row r="16" spans="2:16" ht="131.25" customHeight="1" x14ac:dyDescent="0.25">
      <c r="B16" s="126"/>
      <c r="C16" s="81" t="s">
        <v>17</v>
      </c>
      <c r="D16" s="82" t="s">
        <v>18</v>
      </c>
      <c r="E16" s="125"/>
      <c r="F16" s="95"/>
      <c r="G16" s="80">
        <v>10</v>
      </c>
      <c r="H16" s="119"/>
      <c r="I16" s="119"/>
      <c r="J16" s="94"/>
      <c r="M16" s="119" t="str">
        <f t="shared" si="0"/>
        <v/>
      </c>
      <c r="N16" s="80">
        <f t="shared" si="1"/>
        <v>0</v>
      </c>
      <c r="O16" s="119"/>
      <c r="P16" s="119"/>
    </row>
    <row r="17" spans="2:16" ht="132" x14ac:dyDescent="0.25">
      <c r="B17" s="126"/>
      <c r="C17" s="81" t="s">
        <v>22</v>
      </c>
      <c r="D17" s="82" t="s">
        <v>21</v>
      </c>
      <c r="E17" s="125"/>
      <c r="F17" s="95"/>
      <c r="G17" s="80">
        <v>12</v>
      </c>
      <c r="H17" s="119"/>
      <c r="I17" s="119"/>
      <c r="J17" s="94"/>
      <c r="M17" s="119" t="str">
        <f t="shared" si="0"/>
        <v/>
      </c>
      <c r="N17" s="80">
        <f t="shared" si="1"/>
        <v>0</v>
      </c>
      <c r="O17" s="119"/>
      <c r="P17" s="119"/>
    </row>
    <row r="18" spans="2:16" ht="26.1" customHeight="1" x14ac:dyDescent="0.25">
      <c r="B18" s="77" t="s">
        <v>23</v>
      </c>
      <c r="C18" s="133" t="s">
        <v>24</v>
      </c>
      <c r="D18" s="133"/>
      <c r="E18" s="78">
        <f>O18</f>
        <v>0</v>
      </c>
      <c r="F18" s="79"/>
      <c r="G18" s="80">
        <v>100</v>
      </c>
      <c r="H18" s="80">
        <v>8</v>
      </c>
      <c r="I18" s="73">
        <f>O18/G18</f>
        <v>0</v>
      </c>
      <c r="J18" s="94"/>
      <c r="M18" s="80" t="str">
        <f t="shared" si="0"/>
        <v>ENV1.2</v>
      </c>
      <c r="N18" s="79"/>
      <c r="O18" s="80">
        <f>IF(SUM(N19:N21)&gt;G18,G18,SUM(N19:N21))</f>
        <v>0</v>
      </c>
      <c r="P18" s="79"/>
    </row>
    <row r="19" spans="2:16" ht="156.75" customHeight="1" x14ac:dyDescent="0.25">
      <c r="B19" s="126"/>
      <c r="C19" s="83" t="s">
        <v>13</v>
      </c>
      <c r="D19" s="82" t="s">
        <v>299</v>
      </c>
      <c r="E19" s="125"/>
      <c r="F19" s="95"/>
      <c r="G19" s="80">
        <v>60</v>
      </c>
      <c r="H19" s="119"/>
      <c r="I19" s="119"/>
      <c r="J19" s="94"/>
      <c r="M19" s="119" t="str">
        <f t="shared" si="0"/>
        <v/>
      </c>
      <c r="N19" s="80">
        <f t="shared" si="1"/>
        <v>0</v>
      </c>
      <c r="O19" s="119"/>
      <c r="P19" s="119"/>
    </row>
    <row r="20" spans="2:16" ht="79.2" x14ac:dyDescent="0.25">
      <c r="B20" s="126"/>
      <c r="C20" s="83" t="s">
        <v>14</v>
      </c>
      <c r="D20" s="84" t="s">
        <v>26</v>
      </c>
      <c r="E20" s="125"/>
      <c r="F20" s="95"/>
      <c r="G20" s="80">
        <v>10</v>
      </c>
      <c r="H20" s="119"/>
      <c r="I20" s="119"/>
      <c r="J20" s="94"/>
      <c r="M20" s="119" t="str">
        <f t="shared" si="0"/>
        <v/>
      </c>
      <c r="N20" s="80">
        <f>IF(OR(F20="x",F20="X"),0,IF(F20&gt;G20,G20,F20))</f>
        <v>0</v>
      </c>
      <c r="O20" s="119"/>
      <c r="P20" s="119"/>
    </row>
    <row r="21" spans="2:16" ht="158.4" x14ac:dyDescent="0.25">
      <c r="B21" s="126"/>
      <c r="C21" s="83" t="s">
        <v>15</v>
      </c>
      <c r="D21" s="84" t="s">
        <v>27</v>
      </c>
      <c r="E21" s="125"/>
      <c r="F21" s="95"/>
      <c r="G21" s="80">
        <v>40</v>
      </c>
      <c r="H21" s="119"/>
      <c r="I21" s="119"/>
      <c r="J21" s="94"/>
      <c r="M21" s="119" t="str">
        <f t="shared" si="0"/>
        <v/>
      </c>
      <c r="N21" s="80">
        <f t="shared" si="1"/>
        <v>0</v>
      </c>
      <c r="O21" s="119"/>
      <c r="P21" s="119"/>
    </row>
    <row r="22" spans="2:16" ht="26.1" customHeight="1" x14ac:dyDescent="0.25">
      <c r="B22" s="77" t="s">
        <v>28</v>
      </c>
      <c r="C22" s="134" t="s">
        <v>230</v>
      </c>
      <c r="D22" s="134"/>
      <c r="E22" s="78">
        <f>O22</f>
        <v>0</v>
      </c>
      <c r="F22" s="79"/>
      <c r="G22" s="80">
        <v>100</v>
      </c>
      <c r="H22" s="80">
        <v>4</v>
      </c>
      <c r="I22" s="73">
        <f>O22/G22</f>
        <v>0</v>
      </c>
      <c r="J22" s="94"/>
      <c r="M22" s="80" t="str">
        <f t="shared" si="0"/>
        <v>ENV1.3</v>
      </c>
      <c r="N22" s="79"/>
      <c r="O22" s="80">
        <f>IF(SUM(N23:N24)&gt;G22,G22,SUM(N23:N24))</f>
        <v>0</v>
      </c>
      <c r="P22" s="79"/>
    </row>
    <row r="23" spans="2:16" ht="132" customHeight="1" x14ac:dyDescent="0.25">
      <c r="B23" s="121"/>
      <c r="C23" s="85" t="s">
        <v>233</v>
      </c>
      <c r="D23" s="86" t="s">
        <v>232</v>
      </c>
      <c r="E23" s="121"/>
      <c r="F23" s="95"/>
      <c r="G23" s="80">
        <v>100</v>
      </c>
      <c r="H23" s="121"/>
      <c r="I23" s="121"/>
      <c r="J23" s="94"/>
      <c r="M23" s="121"/>
      <c r="N23" s="80">
        <f t="shared" si="1"/>
        <v>0</v>
      </c>
      <c r="O23" s="121"/>
      <c r="P23" s="121"/>
    </row>
    <row r="24" spans="2:16" ht="159" customHeight="1" x14ac:dyDescent="0.25">
      <c r="B24" s="122"/>
      <c r="C24" s="85" t="s">
        <v>231</v>
      </c>
      <c r="D24" s="86" t="s">
        <v>234</v>
      </c>
      <c r="E24" s="122"/>
      <c r="F24" s="95"/>
      <c r="G24" s="80">
        <v>10</v>
      </c>
      <c r="H24" s="122"/>
      <c r="I24" s="122"/>
      <c r="J24" s="94"/>
      <c r="M24" s="122"/>
      <c r="N24" s="80">
        <f t="shared" si="1"/>
        <v>0</v>
      </c>
      <c r="O24" s="122"/>
      <c r="P24" s="122"/>
    </row>
    <row r="25" spans="2:16" ht="26.1" customHeight="1" x14ac:dyDescent="0.25">
      <c r="B25" s="77" t="s">
        <v>37</v>
      </c>
      <c r="C25" s="131" t="s">
        <v>38</v>
      </c>
      <c r="D25" s="131"/>
      <c r="E25" s="78">
        <f>O25+P25</f>
        <v>0</v>
      </c>
      <c r="F25" s="79"/>
      <c r="G25" s="80">
        <v>115</v>
      </c>
      <c r="H25" s="80">
        <v>6</v>
      </c>
      <c r="I25" s="73">
        <f>(O25/100)+(P25/100)</f>
        <v>0</v>
      </c>
      <c r="J25" s="94"/>
      <c r="M25" s="80" t="str">
        <f t="shared" si="0"/>
        <v>ENV1.8</v>
      </c>
      <c r="N25" s="79"/>
      <c r="O25" s="80">
        <f>IF(SUM(N26:N30)&gt;100,100,SUM(N26:N30))</f>
        <v>0</v>
      </c>
      <c r="P25" s="80">
        <f>SUM(N31:N33)</f>
        <v>0</v>
      </c>
    </row>
    <row r="26" spans="2:16" ht="66" x14ac:dyDescent="0.25">
      <c r="B26" s="126"/>
      <c r="C26" s="83" t="s">
        <v>13</v>
      </c>
      <c r="D26" s="82" t="s">
        <v>39</v>
      </c>
      <c r="E26" s="125"/>
      <c r="F26" s="95"/>
      <c r="G26" s="80">
        <v>15</v>
      </c>
      <c r="H26" s="119"/>
      <c r="I26" s="119"/>
      <c r="J26" s="94"/>
      <c r="M26" s="119" t="str">
        <f t="shared" si="0"/>
        <v/>
      </c>
      <c r="N26" s="80">
        <f t="shared" si="1"/>
        <v>0</v>
      </c>
      <c r="O26" s="119"/>
      <c r="P26" s="119"/>
    </row>
    <row r="27" spans="2:16" ht="105.6" x14ac:dyDescent="0.25">
      <c r="B27" s="126"/>
      <c r="C27" s="83" t="s">
        <v>14</v>
      </c>
      <c r="D27" s="82" t="s">
        <v>40</v>
      </c>
      <c r="E27" s="125"/>
      <c r="F27" s="95"/>
      <c r="G27" s="80">
        <v>15</v>
      </c>
      <c r="H27" s="119"/>
      <c r="I27" s="119"/>
      <c r="J27" s="94"/>
      <c r="M27" s="119" t="str">
        <f t="shared" si="0"/>
        <v/>
      </c>
      <c r="N27" s="80">
        <f t="shared" si="1"/>
        <v>0</v>
      </c>
      <c r="O27" s="119"/>
      <c r="P27" s="119"/>
    </row>
    <row r="28" spans="2:16" ht="237.6" x14ac:dyDescent="0.25">
      <c r="B28" s="126"/>
      <c r="C28" s="87" t="s">
        <v>120</v>
      </c>
      <c r="D28" s="82" t="s">
        <v>119</v>
      </c>
      <c r="E28" s="125"/>
      <c r="F28" s="95"/>
      <c r="G28" s="80">
        <v>50</v>
      </c>
      <c r="H28" s="119"/>
      <c r="I28" s="119"/>
      <c r="J28" s="94"/>
      <c r="M28" s="119" t="str">
        <f t="shared" si="0"/>
        <v/>
      </c>
      <c r="N28" s="80">
        <f t="shared" si="1"/>
        <v>0</v>
      </c>
      <c r="O28" s="119"/>
      <c r="P28" s="119"/>
    </row>
    <row r="29" spans="2:16" ht="66" x14ac:dyDescent="0.25">
      <c r="B29" s="126"/>
      <c r="C29" s="83" t="s">
        <v>15</v>
      </c>
      <c r="D29" s="82" t="s">
        <v>42</v>
      </c>
      <c r="E29" s="125"/>
      <c r="F29" s="95"/>
      <c r="G29" s="80">
        <v>20</v>
      </c>
      <c r="H29" s="119"/>
      <c r="I29" s="119"/>
      <c r="J29" s="94"/>
      <c r="M29" s="119" t="str">
        <f t="shared" si="0"/>
        <v/>
      </c>
      <c r="N29" s="80">
        <f t="shared" si="1"/>
        <v>0</v>
      </c>
      <c r="O29" s="119"/>
      <c r="P29" s="119"/>
    </row>
    <row r="30" spans="2:16" ht="144.75" customHeight="1" x14ac:dyDescent="0.25">
      <c r="B30" s="126"/>
      <c r="C30" s="83" t="s">
        <v>17</v>
      </c>
      <c r="D30" s="82" t="s">
        <v>43</v>
      </c>
      <c r="E30" s="125"/>
      <c r="F30" s="95"/>
      <c r="G30" s="80">
        <v>5</v>
      </c>
      <c r="H30" s="119"/>
      <c r="I30" s="119"/>
      <c r="J30" s="94"/>
      <c r="M30" s="119" t="str">
        <f t="shared" si="0"/>
        <v/>
      </c>
      <c r="N30" s="80">
        <f>IF(OR(F30="x",F30="X"),0,IF(F30&gt;G30,G30,F30))</f>
        <v>0</v>
      </c>
      <c r="O30" s="119"/>
      <c r="P30" s="119"/>
    </row>
    <row r="31" spans="2:16" ht="52.8" x14ac:dyDescent="0.25">
      <c r="B31" s="126"/>
      <c r="C31" s="88" t="s">
        <v>35</v>
      </c>
      <c r="D31" s="82" t="s">
        <v>44</v>
      </c>
      <c r="E31" s="125"/>
      <c r="F31" s="95"/>
      <c r="G31" s="80">
        <v>5</v>
      </c>
      <c r="H31" s="119"/>
      <c r="I31" s="119"/>
      <c r="J31" s="94"/>
      <c r="M31" s="119" t="str">
        <f t="shared" si="0"/>
        <v/>
      </c>
      <c r="N31" s="80">
        <f t="shared" si="1"/>
        <v>0</v>
      </c>
      <c r="O31" s="119"/>
      <c r="P31" s="119"/>
    </row>
    <row r="32" spans="2:16" ht="52.8" x14ac:dyDescent="0.25">
      <c r="B32" s="126"/>
      <c r="C32" s="83" t="s">
        <v>36</v>
      </c>
      <c r="D32" s="82" t="s">
        <v>46</v>
      </c>
      <c r="E32" s="125"/>
      <c r="F32" s="95"/>
      <c r="G32" s="80">
        <v>5</v>
      </c>
      <c r="H32" s="119"/>
      <c r="I32" s="119"/>
      <c r="J32" s="94"/>
      <c r="M32" s="119" t="str">
        <f t="shared" si="0"/>
        <v/>
      </c>
      <c r="N32" s="80">
        <f t="shared" si="1"/>
        <v>0</v>
      </c>
      <c r="O32" s="119"/>
      <c r="P32" s="119"/>
    </row>
    <row r="33" spans="2:16" ht="39.6" x14ac:dyDescent="0.25">
      <c r="B33" s="126"/>
      <c r="C33" s="83" t="s">
        <v>45</v>
      </c>
      <c r="D33" s="82" t="s">
        <v>47</v>
      </c>
      <c r="E33" s="125"/>
      <c r="F33" s="95"/>
      <c r="G33" s="80">
        <v>5</v>
      </c>
      <c r="H33" s="119"/>
      <c r="I33" s="119"/>
      <c r="J33" s="94"/>
      <c r="M33" s="119" t="str">
        <f t="shared" si="0"/>
        <v/>
      </c>
      <c r="N33" s="80">
        <f t="shared" si="1"/>
        <v>0</v>
      </c>
      <c r="O33" s="119"/>
      <c r="P33" s="119"/>
    </row>
    <row r="34" spans="2:16" ht="26.1" customHeight="1" x14ac:dyDescent="0.25">
      <c r="B34" s="77" t="s">
        <v>48</v>
      </c>
      <c r="C34" s="131" t="s">
        <v>49</v>
      </c>
      <c r="D34" s="131"/>
      <c r="E34" s="78">
        <f>O34+P34</f>
        <v>0</v>
      </c>
      <c r="F34" s="79"/>
      <c r="G34" s="80">
        <f>IF(OR(F36="x",F36="X"),100,110)</f>
        <v>110</v>
      </c>
      <c r="H34" s="80">
        <v>15</v>
      </c>
      <c r="I34" s="73">
        <f>(O34/(G34-10))+(P34/100)</f>
        <v>0</v>
      </c>
      <c r="J34" s="94"/>
      <c r="M34" s="80" t="str">
        <f t="shared" si="0"/>
        <v>ECO1.1</v>
      </c>
      <c r="N34" s="79"/>
      <c r="O34" s="80">
        <f>SUM(N35:N37)</f>
        <v>0</v>
      </c>
      <c r="P34" s="80">
        <f>N38</f>
        <v>0</v>
      </c>
    </row>
    <row r="35" spans="2:16" ht="300" customHeight="1" x14ac:dyDescent="0.25">
      <c r="B35" s="126"/>
      <c r="C35" s="83" t="s">
        <v>13</v>
      </c>
      <c r="D35" s="82" t="s">
        <v>235</v>
      </c>
      <c r="E35" s="125"/>
      <c r="F35" s="95"/>
      <c r="G35" s="80">
        <v>77</v>
      </c>
      <c r="H35" s="119"/>
      <c r="I35" s="119"/>
      <c r="J35" s="94"/>
      <c r="M35" s="119" t="str">
        <f t="shared" si="0"/>
        <v/>
      </c>
      <c r="N35" s="80">
        <f t="shared" si="1"/>
        <v>0</v>
      </c>
      <c r="O35" s="119"/>
      <c r="P35" s="119"/>
    </row>
    <row r="36" spans="2:16" ht="79.2" x14ac:dyDescent="0.25">
      <c r="B36" s="126"/>
      <c r="C36" s="83" t="s">
        <v>14</v>
      </c>
      <c r="D36" s="82" t="s">
        <v>237</v>
      </c>
      <c r="E36" s="125"/>
      <c r="F36" s="95"/>
      <c r="G36" s="80">
        <v>10</v>
      </c>
      <c r="H36" s="119"/>
      <c r="I36" s="119"/>
      <c r="J36" s="94"/>
      <c r="M36" s="119"/>
      <c r="N36" s="80">
        <f>IF(OR(F36="x",F36="X"),0,IF(F36&gt;G36,G36,F36))</f>
        <v>0</v>
      </c>
      <c r="O36" s="119"/>
      <c r="P36" s="119"/>
    </row>
    <row r="37" spans="2:16" ht="237.6" x14ac:dyDescent="0.25">
      <c r="B37" s="126"/>
      <c r="C37" s="83" t="s">
        <v>15</v>
      </c>
      <c r="D37" s="82" t="s">
        <v>236</v>
      </c>
      <c r="E37" s="125"/>
      <c r="F37" s="95"/>
      <c r="G37" s="80">
        <v>13</v>
      </c>
      <c r="H37" s="119"/>
      <c r="I37" s="119"/>
      <c r="J37" s="94"/>
      <c r="M37" s="119" t="str">
        <f t="shared" si="0"/>
        <v/>
      </c>
      <c r="N37" s="80">
        <f t="shared" si="1"/>
        <v>0</v>
      </c>
      <c r="O37" s="119"/>
      <c r="P37" s="119"/>
    </row>
    <row r="38" spans="2:16" ht="118.8" x14ac:dyDescent="0.25">
      <c r="B38" s="126"/>
      <c r="C38" s="83" t="s">
        <v>35</v>
      </c>
      <c r="D38" s="82" t="s">
        <v>52</v>
      </c>
      <c r="E38" s="125"/>
      <c r="F38" s="95"/>
      <c r="G38" s="80">
        <v>10</v>
      </c>
      <c r="H38" s="119"/>
      <c r="I38" s="119"/>
      <c r="J38" s="94"/>
      <c r="M38" s="119" t="str">
        <f t="shared" si="0"/>
        <v/>
      </c>
      <c r="N38" s="80">
        <f t="shared" si="1"/>
        <v>0</v>
      </c>
      <c r="O38" s="119"/>
      <c r="P38" s="119"/>
    </row>
    <row r="39" spans="2:16" ht="26.1" customHeight="1" x14ac:dyDescent="0.25">
      <c r="B39" s="77" t="s">
        <v>62</v>
      </c>
      <c r="C39" s="128" t="s">
        <v>63</v>
      </c>
      <c r="D39" s="128"/>
      <c r="E39" s="78">
        <f>O39</f>
        <v>0</v>
      </c>
      <c r="F39" s="79"/>
      <c r="G39" s="80">
        <v>100</v>
      </c>
      <c r="H39" s="80">
        <v>2</v>
      </c>
      <c r="I39" s="73">
        <f>O39/G39</f>
        <v>0</v>
      </c>
      <c r="J39" s="94"/>
      <c r="M39" s="80" t="str">
        <f t="shared" si="0"/>
        <v>SOC1.1</v>
      </c>
      <c r="N39" s="79"/>
      <c r="O39" s="80">
        <f>IF(N40&gt;0,N40,SUM(IF(N41+N42+N43&gt;25,25,N41+N42+N43),IF(N44+N45&gt;15,15,N44+N45),IF(N46+N47&gt;15,15,N46+N47),IF(N48+N49&gt;15,15,N48+N49),IF(N50+N51&gt;15,15,N50+N51)))</f>
        <v>0</v>
      </c>
      <c r="P39" s="79"/>
    </row>
    <row r="40" spans="2:16" ht="132" x14ac:dyDescent="0.25">
      <c r="B40" s="126"/>
      <c r="C40" s="83" t="s">
        <v>13</v>
      </c>
      <c r="D40" s="82" t="s">
        <v>64</v>
      </c>
      <c r="E40" s="125"/>
      <c r="F40" s="95"/>
      <c r="G40" s="80">
        <v>100</v>
      </c>
      <c r="H40" s="119"/>
      <c r="I40" s="119"/>
      <c r="J40" s="94"/>
      <c r="M40" s="119" t="str">
        <f t="shared" si="0"/>
        <v/>
      </c>
      <c r="N40" s="80">
        <f t="shared" si="1"/>
        <v>0</v>
      </c>
      <c r="O40" s="119"/>
      <c r="P40" s="119"/>
    </row>
    <row r="41" spans="2:16" ht="118.8" x14ac:dyDescent="0.25">
      <c r="B41" s="126"/>
      <c r="C41" s="83" t="s">
        <v>31</v>
      </c>
      <c r="D41" s="82" t="s">
        <v>65</v>
      </c>
      <c r="E41" s="125"/>
      <c r="F41" s="95"/>
      <c r="G41" s="80">
        <v>15</v>
      </c>
      <c r="H41" s="119"/>
      <c r="I41" s="119"/>
      <c r="J41" s="94"/>
      <c r="M41" s="119" t="str">
        <f t="shared" si="0"/>
        <v/>
      </c>
      <c r="N41" s="80">
        <f t="shared" si="1"/>
        <v>0</v>
      </c>
      <c r="O41" s="119"/>
      <c r="P41" s="119"/>
    </row>
    <row r="42" spans="2:16" ht="132" x14ac:dyDescent="0.25">
      <c r="B42" s="126"/>
      <c r="C42" s="83" t="s">
        <v>32</v>
      </c>
      <c r="D42" s="82" t="s">
        <v>66</v>
      </c>
      <c r="E42" s="125"/>
      <c r="F42" s="95"/>
      <c r="G42" s="80">
        <v>15</v>
      </c>
      <c r="H42" s="119"/>
      <c r="I42" s="119"/>
      <c r="J42" s="94"/>
      <c r="M42" s="119" t="str">
        <f t="shared" si="0"/>
        <v/>
      </c>
      <c r="N42" s="80">
        <f t="shared" si="1"/>
        <v>0</v>
      </c>
      <c r="O42" s="119"/>
      <c r="P42" s="119"/>
    </row>
    <row r="43" spans="2:16" ht="79.2" x14ac:dyDescent="0.25">
      <c r="B43" s="126"/>
      <c r="C43" s="83" t="s">
        <v>67</v>
      </c>
      <c r="D43" s="82" t="s">
        <v>68</v>
      </c>
      <c r="E43" s="125"/>
      <c r="F43" s="95"/>
      <c r="G43" s="80">
        <v>25</v>
      </c>
      <c r="H43" s="119"/>
      <c r="I43" s="119"/>
      <c r="J43" s="94"/>
      <c r="M43" s="119" t="str">
        <f t="shared" si="0"/>
        <v/>
      </c>
      <c r="N43" s="80">
        <f t="shared" si="1"/>
        <v>0</v>
      </c>
      <c r="O43" s="119"/>
      <c r="P43" s="119"/>
    </row>
    <row r="44" spans="2:16" ht="118.8" x14ac:dyDescent="0.25">
      <c r="B44" s="126"/>
      <c r="C44" s="83" t="s">
        <v>33</v>
      </c>
      <c r="D44" s="82" t="s">
        <v>69</v>
      </c>
      <c r="E44" s="125"/>
      <c r="F44" s="95"/>
      <c r="G44" s="80">
        <v>15</v>
      </c>
      <c r="H44" s="119"/>
      <c r="I44" s="119"/>
      <c r="J44" s="94"/>
      <c r="M44" s="119" t="str">
        <f t="shared" si="0"/>
        <v/>
      </c>
      <c r="N44" s="80">
        <f t="shared" si="1"/>
        <v>0</v>
      </c>
      <c r="O44" s="119"/>
      <c r="P44" s="119"/>
    </row>
    <row r="45" spans="2:16" ht="105.6" x14ac:dyDescent="0.25">
      <c r="B45" s="126"/>
      <c r="C45" s="83" t="s">
        <v>34</v>
      </c>
      <c r="D45" s="82" t="s">
        <v>70</v>
      </c>
      <c r="E45" s="125"/>
      <c r="F45" s="95"/>
      <c r="G45" s="80">
        <v>15</v>
      </c>
      <c r="H45" s="119"/>
      <c r="I45" s="119"/>
      <c r="J45" s="94"/>
      <c r="M45" s="119" t="str">
        <f t="shared" si="0"/>
        <v/>
      </c>
      <c r="N45" s="80">
        <f t="shared" si="1"/>
        <v>0</v>
      </c>
      <c r="O45" s="119"/>
      <c r="P45" s="119"/>
    </row>
    <row r="46" spans="2:16" ht="105.6" x14ac:dyDescent="0.25">
      <c r="B46" s="126"/>
      <c r="C46" s="83" t="s">
        <v>72</v>
      </c>
      <c r="D46" s="82" t="s">
        <v>71</v>
      </c>
      <c r="E46" s="125"/>
      <c r="F46" s="95"/>
      <c r="G46" s="80">
        <v>15</v>
      </c>
      <c r="H46" s="119"/>
      <c r="I46" s="119"/>
      <c r="J46" s="94"/>
      <c r="M46" s="119" t="str">
        <f t="shared" si="0"/>
        <v/>
      </c>
      <c r="N46" s="80">
        <f t="shared" si="1"/>
        <v>0</v>
      </c>
      <c r="O46" s="119"/>
      <c r="P46" s="119"/>
    </row>
    <row r="47" spans="2:16" ht="132" x14ac:dyDescent="0.25">
      <c r="B47" s="126"/>
      <c r="C47" s="83" t="s">
        <v>74</v>
      </c>
      <c r="D47" s="82" t="s">
        <v>73</v>
      </c>
      <c r="E47" s="125"/>
      <c r="F47" s="95"/>
      <c r="G47" s="80">
        <v>15</v>
      </c>
      <c r="H47" s="119"/>
      <c r="I47" s="119"/>
      <c r="J47" s="94"/>
      <c r="M47" s="119" t="str">
        <f t="shared" si="0"/>
        <v/>
      </c>
      <c r="N47" s="80">
        <f t="shared" si="1"/>
        <v>0</v>
      </c>
      <c r="O47" s="119"/>
      <c r="P47" s="119"/>
    </row>
    <row r="48" spans="2:16" ht="118.8" x14ac:dyDescent="0.25">
      <c r="B48" s="126"/>
      <c r="C48" s="83" t="s">
        <v>76</v>
      </c>
      <c r="D48" s="82" t="s">
        <v>75</v>
      </c>
      <c r="E48" s="125"/>
      <c r="F48" s="95"/>
      <c r="G48" s="80">
        <v>15</v>
      </c>
      <c r="H48" s="119"/>
      <c r="I48" s="119"/>
      <c r="J48" s="94"/>
      <c r="M48" s="119" t="str">
        <f t="shared" si="0"/>
        <v/>
      </c>
      <c r="N48" s="80">
        <f t="shared" si="1"/>
        <v>0</v>
      </c>
      <c r="O48" s="119"/>
      <c r="P48" s="119"/>
    </row>
    <row r="49" spans="2:16" ht="105.6" x14ac:dyDescent="0.25">
      <c r="B49" s="126"/>
      <c r="C49" s="83" t="s">
        <v>77</v>
      </c>
      <c r="D49" s="82" t="s">
        <v>78</v>
      </c>
      <c r="E49" s="125"/>
      <c r="F49" s="95"/>
      <c r="G49" s="80">
        <v>15</v>
      </c>
      <c r="H49" s="119"/>
      <c r="I49" s="119"/>
      <c r="J49" s="94"/>
      <c r="M49" s="119" t="str">
        <f t="shared" si="0"/>
        <v/>
      </c>
      <c r="N49" s="80">
        <f t="shared" si="1"/>
        <v>0</v>
      </c>
      <c r="O49" s="119"/>
      <c r="P49" s="119"/>
    </row>
    <row r="50" spans="2:16" ht="145.19999999999999" x14ac:dyDescent="0.25">
      <c r="B50" s="126"/>
      <c r="C50" s="83" t="s">
        <v>80</v>
      </c>
      <c r="D50" s="82" t="s">
        <v>79</v>
      </c>
      <c r="E50" s="125"/>
      <c r="F50" s="95"/>
      <c r="G50" s="80">
        <v>15</v>
      </c>
      <c r="H50" s="119"/>
      <c r="I50" s="119"/>
      <c r="J50" s="94"/>
      <c r="M50" s="119" t="str">
        <f t="shared" si="0"/>
        <v/>
      </c>
      <c r="N50" s="80">
        <f t="shared" si="1"/>
        <v>0</v>
      </c>
      <c r="O50" s="119"/>
      <c r="P50" s="119"/>
    </row>
    <row r="51" spans="2:16" ht="118.8" x14ac:dyDescent="0.25">
      <c r="B51" s="126"/>
      <c r="C51" s="83" t="s">
        <v>80</v>
      </c>
      <c r="D51" s="82" t="s">
        <v>81</v>
      </c>
      <c r="E51" s="125"/>
      <c r="F51" s="95"/>
      <c r="G51" s="80">
        <v>15</v>
      </c>
      <c r="H51" s="119"/>
      <c r="I51" s="119"/>
      <c r="J51" s="94"/>
      <c r="M51" s="119" t="str">
        <f t="shared" si="0"/>
        <v/>
      </c>
      <c r="N51" s="80">
        <f t="shared" si="1"/>
        <v>0</v>
      </c>
      <c r="O51" s="119"/>
      <c r="P51" s="119"/>
    </row>
    <row r="52" spans="2:16" ht="26.1" customHeight="1" x14ac:dyDescent="0.25">
      <c r="B52" s="77" t="s">
        <v>82</v>
      </c>
      <c r="C52" s="128" t="s">
        <v>83</v>
      </c>
      <c r="D52" s="128"/>
      <c r="E52" s="78">
        <f>O52+P52</f>
        <v>0</v>
      </c>
      <c r="F52" s="79"/>
      <c r="G52" s="80">
        <v>104</v>
      </c>
      <c r="H52" s="80">
        <v>9</v>
      </c>
      <c r="I52" s="73">
        <f>(O52/100)+(P52/100)</f>
        <v>0</v>
      </c>
      <c r="J52" s="94"/>
      <c r="M52" s="80" t="str">
        <f t="shared" si="0"/>
        <v>SOC1.2</v>
      </c>
      <c r="N52" s="79"/>
      <c r="O52" s="80">
        <f>IF(SUM(IF(SUM(N53:N55)&gt;60,60,SUM(N53:N55)),SUM(N56:N59))&gt;100,100,SUM(IF(SUM(N53:N55)&gt;60,60,SUM(N53:N55)),SUM(N56:N59)))</f>
        <v>0</v>
      </c>
      <c r="P52" s="80">
        <f>SUM(N60:N61)</f>
        <v>0</v>
      </c>
    </row>
    <row r="53" spans="2:16" ht="158.4" x14ac:dyDescent="0.25">
      <c r="B53" s="126"/>
      <c r="C53" s="83" t="s">
        <v>13</v>
      </c>
      <c r="D53" s="82" t="s">
        <v>84</v>
      </c>
      <c r="E53" s="125"/>
      <c r="F53" s="95"/>
      <c r="G53" s="80">
        <v>60</v>
      </c>
      <c r="H53" s="119"/>
      <c r="I53" s="119"/>
      <c r="J53" s="94"/>
      <c r="M53" s="119" t="str">
        <f t="shared" si="0"/>
        <v/>
      </c>
      <c r="N53" s="80">
        <f t="shared" si="1"/>
        <v>0</v>
      </c>
      <c r="O53" s="119"/>
      <c r="P53" s="119"/>
    </row>
    <row r="54" spans="2:16" ht="105.6" x14ac:dyDescent="0.25">
      <c r="B54" s="126"/>
      <c r="C54" s="83" t="s">
        <v>29</v>
      </c>
      <c r="D54" s="82" t="s">
        <v>357</v>
      </c>
      <c r="E54" s="125"/>
      <c r="F54" s="95"/>
      <c r="G54" s="80">
        <v>30</v>
      </c>
      <c r="H54" s="119"/>
      <c r="I54" s="119"/>
      <c r="J54" s="94"/>
      <c r="M54" s="119" t="str">
        <f t="shared" si="0"/>
        <v/>
      </c>
      <c r="N54" s="80">
        <f t="shared" si="1"/>
        <v>0</v>
      </c>
      <c r="O54" s="119"/>
      <c r="P54" s="119"/>
    </row>
    <row r="55" spans="2:16" ht="66" x14ac:dyDescent="0.25">
      <c r="B55" s="126"/>
      <c r="C55" s="83" t="s">
        <v>30</v>
      </c>
      <c r="D55" s="82" t="s">
        <v>85</v>
      </c>
      <c r="E55" s="125"/>
      <c r="F55" s="95"/>
      <c r="G55" s="80">
        <v>25</v>
      </c>
      <c r="H55" s="119"/>
      <c r="I55" s="119"/>
      <c r="J55" s="94"/>
      <c r="M55" s="119" t="str">
        <f t="shared" si="0"/>
        <v/>
      </c>
      <c r="N55" s="80">
        <f t="shared" si="1"/>
        <v>0</v>
      </c>
      <c r="O55" s="119"/>
      <c r="P55" s="119"/>
    </row>
    <row r="56" spans="2:16" ht="184.8" x14ac:dyDescent="0.25">
      <c r="B56" s="126"/>
      <c r="C56" s="87" t="s">
        <v>239</v>
      </c>
      <c r="D56" s="82" t="s">
        <v>238</v>
      </c>
      <c r="E56" s="125"/>
      <c r="F56" s="95"/>
      <c r="G56" s="80">
        <v>40</v>
      </c>
      <c r="H56" s="119"/>
      <c r="I56" s="119"/>
      <c r="J56" s="94"/>
      <c r="M56" s="119" t="str">
        <f t="shared" si="0"/>
        <v/>
      </c>
      <c r="N56" s="80">
        <f t="shared" si="1"/>
        <v>0</v>
      </c>
      <c r="O56" s="119"/>
      <c r="P56" s="119"/>
    </row>
    <row r="57" spans="2:16" ht="118.8" x14ac:dyDescent="0.25">
      <c r="B57" s="126"/>
      <c r="C57" s="81" t="s">
        <v>17</v>
      </c>
      <c r="D57" s="82" t="s">
        <v>86</v>
      </c>
      <c r="E57" s="125"/>
      <c r="F57" s="95"/>
      <c r="G57" s="80">
        <v>2</v>
      </c>
      <c r="H57" s="119"/>
      <c r="I57" s="119"/>
      <c r="J57" s="94"/>
      <c r="M57" s="119" t="str">
        <f t="shared" si="0"/>
        <v/>
      </c>
      <c r="N57" s="80">
        <f>IF(OR(F57="x",F57="X"),0,IF(F57&gt;G57,G57,F57))</f>
        <v>0</v>
      </c>
      <c r="O57" s="119"/>
      <c r="P57" s="119"/>
    </row>
    <row r="58" spans="2:16" ht="79.2" x14ac:dyDescent="0.25">
      <c r="B58" s="126"/>
      <c r="C58" s="83" t="s">
        <v>22</v>
      </c>
      <c r="D58" s="82" t="s">
        <v>87</v>
      </c>
      <c r="E58" s="125"/>
      <c r="F58" s="95"/>
      <c r="G58" s="80">
        <v>4</v>
      </c>
      <c r="H58" s="119"/>
      <c r="I58" s="119"/>
      <c r="J58" s="94"/>
      <c r="M58" s="119" t="str">
        <f t="shared" si="0"/>
        <v/>
      </c>
      <c r="N58" s="80">
        <f t="shared" si="1"/>
        <v>0</v>
      </c>
      <c r="O58" s="119"/>
      <c r="P58" s="119"/>
    </row>
    <row r="59" spans="2:16" ht="105.6" x14ac:dyDescent="0.25">
      <c r="B59" s="126"/>
      <c r="C59" s="83" t="s">
        <v>88</v>
      </c>
      <c r="D59" s="82" t="s">
        <v>89</v>
      </c>
      <c r="E59" s="125"/>
      <c r="F59" s="95"/>
      <c r="G59" s="80">
        <v>6</v>
      </c>
      <c r="H59" s="119"/>
      <c r="I59" s="119"/>
      <c r="J59" s="94"/>
      <c r="M59" s="119" t="str">
        <f t="shared" si="0"/>
        <v/>
      </c>
      <c r="N59" s="80">
        <f t="shared" si="1"/>
        <v>0</v>
      </c>
      <c r="O59" s="119"/>
      <c r="P59" s="119"/>
    </row>
    <row r="60" spans="2:16" ht="92.4" x14ac:dyDescent="0.25">
      <c r="B60" s="126"/>
      <c r="C60" s="83" t="s">
        <v>35</v>
      </c>
      <c r="D60" s="82" t="s">
        <v>90</v>
      </c>
      <c r="E60" s="125"/>
      <c r="F60" s="95"/>
      <c r="G60" s="80">
        <v>2</v>
      </c>
      <c r="H60" s="119"/>
      <c r="I60" s="119"/>
      <c r="J60" s="94"/>
      <c r="M60" s="119" t="str">
        <f t="shared" si="0"/>
        <v/>
      </c>
      <c r="N60" s="80">
        <f t="shared" si="1"/>
        <v>0</v>
      </c>
      <c r="O60" s="119"/>
      <c r="P60" s="119"/>
    </row>
    <row r="61" spans="2:16" ht="66" x14ac:dyDescent="0.25">
      <c r="B61" s="126"/>
      <c r="C61" s="83" t="s">
        <v>36</v>
      </c>
      <c r="D61" s="82" t="s">
        <v>91</v>
      </c>
      <c r="E61" s="125"/>
      <c r="F61" s="95"/>
      <c r="G61" s="80">
        <v>2</v>
      </c>
      <c r="H61" s="119"/>
      <c r="I61" s="119"/>
      <c r="J61" s="94"/>
      <c r="M61" s="119" t="str">
        <f t="shared" si="0"/>
        <v/>
      </c>
      <c r="N61" s="80">
        <f t="shared" si="1"/>
        <v>0</v>
      </c>
      <c r="O61" s="119"/>
      <c r="P61" s="119"/>
    </row>
    <row r="62" spans="2:16" ht="26.1" customHeight="1" x14ac:dyDescent="0.25">
      <c r="B62" s="77" t="s">
        <v>102</v>
      </c>
      <c r="C62" s="128" t="s">
        <v>103</v>
      </c>
      <c r="D62" s="128"/>
      <c r="E62" s="78">
        <f>O62</f>
        <v>0</v>
      </c>
      <c r="F62" s="79"/>
      <c r="G62" s="80">
        <f>SUM(IF(OR(F64="x",F64="X"),0,G64),IF(OR(F65="x",F65="X"),0,G65),IF(OR(F66="x",F66="X"),0,G66),G67,G68,G69)</f>
        <v>100</v>
      </c>
      <c r="H62" s="80">
        <v>5</v>
      </c>
      <c r="I62" s="73">
        <f>O62/G62</f>
        <v>0</v>
      </c>
      <c r="J62" s="94"/>
      <c r="M62" s="80" t="str">
        <f t="shared" si="0"/>
        <v>SOC1.4</v>
      </c>
      <c r="N62" s="79"/>
      <c r="O62" s="80">
        <f>IF(F63="Nein",N64+N65+N67+N68+N69,SUM(N64:N69))</f>
        <v>0</v>
      </c>
      <c r="P62" s="79"/>
    </row>
    <row r="63" spans="2:16" ht="79.2" x14ac:dyDescent="0.25">
      <c r="B63" s="139"/>
      <c r="C63" s="83" t="s">
        <v>240</v>
      </c>
      <c r="D63" s="82" t="s">
        <v>253</v>
      </c>
      <c r="E63" s="121"/>
      <c r="F63" s="95"/>
      <c r="G63" s="80">
        <v>0</v>
      </c>
      <c r="H63" s="143"/>
      <c r="I63" s="143"/>
      <c r="J63" s="94"/>
      <c r="M63" s="143"/>
      <c r="N63" s="80">
        <f>G63</f>
        <v>0</v>
      </c>
      <c r="O63" s="143"/>
      <c r="P63" s="143"/>
    </row>
    <row r="64" spans="2:16" ht="118.8" x14ac:dyDescent="0.25">
      <c r="B64" s="140"/>
      <c r="C64" s="83" t="s">
        <v>13</v>
      </c>
      <c r="D64" s="82" t="s">
        <v>302</v>
      </c>
      <c r="E64" s="142"/>
      <c r="F64" s="95"/>
      <c r="G64" s="80">
        <v>10</v>
      </c>
      <c r="H64" s="144"/>
      <c r="I64" s="144"/>
      <c r="J64" s="94"/>
      <c r="M64" s="144"/>
      <c r="N64" s="80">
        <f>IF(OR(F64="x",F64="X"),0,IF(F64&gt;G64,G64,F64))</f>
        <v>0</v>
      </c>
      <c r="O64" s="144"/>
      <c r="P64" s="144"/>
    </row>
    <row r="65" spans="2:16" ht="79.2" x14ac:dyDescent="0.25">
      <c r="B65" s="140"/>
      <c r="C65" s="83" t="s">
        <v>14</v>
      </c>
      <c r="D65" s="82" t="s">
        <v>242</v>
      </c>
      <c r="E65" s="142"/>
      <c r="F65" s="95"/>
      <c r="G65" s="80">
        <v>5</v>
      </c>
      <c r="H65" s="144"/>
      <c r="I65" s="144"/>
      <c r="J65" s="94"/>
      <c r="M65" s="144"/>
      <c r="N65" s="80">
        <f t="shared" ref="N65:N66" si="2">IF(OR(F65="x",F65="X"),0,IF(F65&gt;G65,G65,F65))</f>
        <v>0</v>
      </c>
      <c r="O65" s="144"/>
      <c r="P65" s="144"/>
    </row>
    <row r="66" spans="2:16" ht="132" x14ac:dyDescent="0.25">
      <c r="B66" s="140"/>
      <c r="C66" s="83" t="s">
        <v>15</v>
      </c>
      <c r="D66" s="82" t="s">
        <v>262</v>
      </c>
      <c r="E66" s="142"/>
      <c r="F66" s="95"/>
      <c r="G66" s="80">
        <v>5</v>
      </c>
      <c r="H66" s="144"/>
      <c r="I66" s="144"/>
      <c r="J66" s="94"/>
      <c r="M66" s="144"/>
      <c r="N66" s="80">
        <f t="shared" si="2"/>
        <v>0</v>
      </c>
      <c r="O66" s="144"/>
      <c r="P66" s="144"/>
    </row>
    <row r="67" spans="2:16" ht="118.8" x14ac:dyDescent="0.25">
      <c r="B67" s="140"/>
      <c r="C67" s="83" t="s">
        <v>35</v>
      </c>
      <c r="D67" s="82" t="s">
        <v>105</v>
      </c>
      <c r="E67" s="142"/>
      <c r="F67" s="95"/>
      <c r="G67" s="80">
        <v>40</v>
      </c>
      <c r="H67" s="144"/>
      <c r="I67" s="144"/>
      <c r="J67" s="94"/>
      <c r="M67" s="144"/>
      <c r="N67" s="80">
        <f t="shared" si="1"/>
        <v>0</v>
      </c>
      <c r="O67" s="144"/>
      <c r="P67" s="144"/>
    </row>
    <row r="68" spans="2:16" ht="158.4" x14ac:dyDescent="0.25">
      <c r="B68" s="140"/>
      <c r="C68" s="83" t="s">
        <v>36</v>
      </c>
      <c r="D68" s="82" t="s">
        <v>106</v>
      </c>
      <c r="E68" s="142"/>
      <c r="F68" s="95"/>
      <c r="G68" s="80">
        <v>30</v>
      </c>
      <c r="H68" s="144"/>
      <c r="I68" s="144"/>
      <c r="J68" s="94"/>
      <c r="M68" s="144"/>
      <c r="N68" s="80">
        <f t="shared" si="1"/>
        <v>0</v>
      </c>
      <c r="O68" s="144"/>
      <c r="P68" s="144"/>
    </row>
    <row r="69" spans="2:16" ht="52.8" x14ac:dyDescent="0.25">
      <c r="B69" s="141"/>
      <c r="C69" s="83" t="s">
        <v>45</v>
      </c>
      <c r="D69" s="82" t="s">
        <v>244</v>
      </c>
      <c r="E69" s="122"/>
      <c r="F69" s="95"/>
      <c r="G69" s="80">
        <v>10</v>
      </c>
      <c r="H69" s="145"/>
      <c r="I69" s="145"/>
      <c r="J69" s="94"/>
      <c r="M69" s="145"/>
      <c r="N69" s="80">
        <f t="shared" si="1"/>
        <v>0</v>
      </c>
      <c r="O69" s="145"/>
      <c r="P69" s="145"/>
    </row>
    <row r="70" spans="2:16" ht="26.1" customHeight="1" x14ac:dyDescent="0.25">
      <c r="B70" s="77" t="s">
        <v>107</v>
      </c>
      <c r="C70" s="128" t="s">
        <v>108</v>
      </c>
      <c r="D70" s="128"/>
      <c r="E70" s="78">
        <f>O70</f>
        <v>0</v>
      </c>
      <c r="F70" s="79"/>
      <c r="G70" s="80">
        <f>IF(OR(F75="x",F75="X",F76="x",F76="X"),80,100)</f>
        <v>100</v>
      </c>
      <c r="H70" s="80">
        <v>6</v>
      </c>
      <c r="I70" s="73">
        <f>O70/G70</f>
        <v>0</v>
      </c>
      <c r="J70" s="94"/>
      <c r="M70" s="80" t="str">
        <f t="shared" ref="M70:M113" si="3">IF(B70&lt;&gt;"",B70,"")</f>
        <v>SOC1.6</v>
      </c>
      <c r="N70" s="79"/>
      <c r="O70" s="80">
        <f>SUM(N71:N76)</f>
        <v>0</v>
      </c>
      <c r="P70" s="79"/>
    </row>
    <row r="71" spans="2:16" ht="184.8" x14ac:dyDescent="0.25">
      <c r="B71" s="126"/>
      <c r="C71" s="87" t="s">
        <v>125</v>
      </c>
      <c r="D71" s="82" t="s">
        <v>245</v>
      </c>
      <c r="E71" s="125"/>
      <c r="F71" s="95"/>
      <c r="G71" s="80">
        <v>20</v>
      </c>
      <c r="H71" s="119"/>
      <c r="I71" s="119"/>
      <c r="J71" s="94"/>
      <c r="M71" s="119" t="str">
        <f t="shared" si="3"/>
        <v/>
      </c>
      <c r="N71" s="80">
        <f t="shared" ref="N71:N113" si="4">IF(F71&gt;G71,G71,F71)</f>
        <v>0</v>
      </c>
      <c r="O71" s="119"/>
      <c r="P71" s="119"/>
    </row>
    <row r="72" spans="2:16" ht="198" x14ac:dyDescent="0.25">
      <c r="B72" s="126"/>
      <c r="C72" s="90" t="s">
        <v>128</v>
      </c>
      <c r="D72" s="82" t="s">
        <v>246</v>
      </c>
      <c r="E72" s="125"/>
      <c r="F72" s="95"/>
      <c r="G72" s="80">
        <v>20</v>
      </c>
      <c r="H72" s="119"/>
      <c r="I72" s="119"/>
      <c r="J72" s="94"/>
      <c r="M72" s="119" t="str">
        <f t="shared" si="3"/>
        <v/>
      </c>
      <c r="N72" s="80">
        <f t="shared" si="4"/>
        <v>0</v>
      </c>
      <c r="O72" s="119"/>
      <c r="P72" s="119"/>
    </row>
    <row r="73" spans="2:16" ht="277.2" x14ac:dyDescent="0.25">
      <c r="B73" s="126"/>
      <c r="C73" s="91" t="s">
        <v>109</v>
      </c>
      <c r="D73" s="82" t="s">
        <v>110</v>
      </c>
      <c r="E73" s="125"/>
      <c r="F73" s="95"/>
      <c r="G73" s="80">
        <v>20</v>
      </c>
      <c r="H73" s="119"/>
      <c r="I73" s="119"/>
      <c r="J73" s="94"/>
      <c r="M73" s="119" t="str">
        <f t="shared" si="3"/>
        <v/>
      </c>
      <c r="N73" s="80">
        <f t="shared" si="4"/>
        <v>0</v>
      </c>
      <c r="O73" s="119"/>
      <c r="P73" s="119"/>
    </row>
    <row r="74" spans="2:16" ht="92.4" x14ac:dyDescent="0.25">
      <c r="B74" s="126"/>
      <c r="C74" s="91" t="s">
        <v>111</v>
      </c>
      <c r="D74" s="82" t="s">
        <v>303</v>
      </c>
      <c r="E74" s="125"/>
      <c r="F74" s="95"/>
      <c r="G74" s="80">
        <v>20</v>
      </c>
      <c r="H74" s="119"/>
      <c r="I74" s="119"/>
      <c r="J74" s="94"/>
      <c r="M74" s="119" t="str">
        <f t="shared" si="3"/>
        <v/>
      </c>
      <c r="N74" s="80">
        <f t="shared" si="4"/>
        <v>0</v>
      </c>
      <c r="O74" s="119"/>
      <c r="P74" s="119"/>
    </row>
    <row r="75" spans="2:16" ht="132" x14ac:dyDescent="0.25">
      <c r="B75" s="126"/>
      <c r="C75" s="91" t="s">
        <v>15</v>
      </c>
      <c r="D75" s="82" t="s">
        <v>113</v>
      </c>
      <c r="E75" s="125"/>
      <c r="F75" s="95"/>
      <c r="G75" s="80">
        <v>8</v>
      </c>
      <c r="H75" s="119"/>
      <c r="I75" s="119"/>
      <c r="J75" s="94"/>
      <c r="M75" s="119" t="str">
        <f t="shared" si="3"/>
        <v/>
      </c>
      <c r="N75" s="80">
        <f>IF(OR(F75="x",F75="X"),0,IF(F75&gt;G75,G75,F75))</f>
        <v>0</v>
      </c>
      <c r="O75" s="119"/>
      <c r="P75" s="119"/>
    </row>
    <row r="76" spans="2:16" ht="211.2" x14ac:dyDescent="0.25">
      <c r="B76" s="126"/>
      <c r="C76" s="90" t="s">
        <v>130</v>
      </c>
      <c r="D76" s="82" t="s">
        <v>129</v>
      </c>
      <c r="E76" s="125"/>
      <c r="F76" s="95"/>
      <c r="G76" s="80">
        <v>12</v>
      </c>
      <c r="H76" s="119"/>
      <c r="I76" s="119"/>
      <c r="J76" s="94"/>
      <c r="M76" s="119" t="str">
        <f t="shared" si="3"/>
        <v/>
      </c>
      <c r="N76" s="80">
        <f>IF(OR(F76="x",F76="X"),0,IF(F76&gt;G76,G76,F76))</f>
        <v>0</v>
      </c>
      <c r="O76" s="119"/>
      <c r="P76" s="119"/>
    </row>
    <row r="77" spans="2:16" ht="26.1" customHeight="1" x14ac:dyDescent="0.25">
      <c r="B77" s="77" t="s">
        <v>61</v>
      </c>
      <c r="C77" s="129" t="s">
        <v>248</v>
      </c>
      <c r="D77" s="127"/>
      <c r="E77" s="78">
        <f>O77</f>
        <v>0</v>
      </c>
      <c r="F77" s="95"/>
      <c r="G77" s="80">
        <v>100</v>
      </c>
      <c r="H77" s="80">
        <v>8</v>
      </c>
      <c r="I77" s="73">
        <f>O77/G77</f>
        <v>0</v>
      </c>
      <c r="J77" s="94"/>
      <c r="M77" s="80" t="str">
        <f t="shared" si="3"/>
        <v>SOC2.1</v>
      </c>
      <c r="N77" s="80">
        <f t="shared" si="4"/>
        <v>0</v>
      </c>
      <c r="O77" s="80">
        <f>N77</f>
        <v>0</v>
      </c>
      <c r="P77" s="79"/>
    </row>
    <row r="78" spans="2:16" ht="26.1" customHeight="1" x14ac:dyDescent="0.25">
      <c r="B78" s="77" t="s">
        <v>117</v>
      </c>
      <c r="C78" s="127" t="s">
        <v>118</v>
      </c>
      <c r="D78" s="127"/>
      <c r="E78" s="78">
        <f>O78+P78</f>
        <v>0</v>
      </c>
      <c r="F78" s="79"/>
      <c r="G78" s="80">
        <f>SUM(IF(OR(F79="x",F79="X"),0,36),G80,G81,IF(OR(F82="x",F82="X"),0,36),G83,G84,G85)</f>
        <v>115</v>
      </c>
      <c r="H78" s="80">
        <v>10</v>
      </c>
      <c r="I78" s="73">
        <f>(O78/(G78-15))+(P78/100)</f>
        <v>0</v>
      </c>
      <c r="J78" s="94"/>
      <c r="M78" s="80" t="str">
        <f t="shared" si="3"/>
        <v>TEC1.6</v>
      </c>
      <c r="N78" s="79"/>
      <c r="O78" s="80">
        <f>SUM(N79,N82,N83,N84,N85)</f>
        <v>0</v>
      </c>
      <c r="P78" s="80">
        <f>N80+N81</f>
        <v>0</v>
      </c>
    </row>
    <row r="79" spans="2:16" ht="171.6" x14ac:dyDescent="0.25">
      <c r="B79" s="126"/>
      <c r="C79" s="90" t="s">
        <v>136</v>
      </c>
      <c r="D79" s="82" t="s">
        <v>135</v>
      </c>
      <c r="E79" s="125"/>
      <c r="F79" s="95"/>
      <c r="G79" s="80">
        <v>36</v>
      </c>
      <c r="H79" s="119"/>
      <c r="I79" s="119"/>
      <c r="J79" s="94"/>
      <c r="M79" s="119" t="str">
        <f t="shared" si="3"/>
        <v/>
      </c>
      <c r="N79" s="80">
        <f>IF(OR(F79="x",F79="X"),0,IF(F79&gt;G79,G79,F79))</f>
        <v>0</v>
      </c>
      <c r="O79" s="119"/>
      <c r="P79" s="119"/>
    </row>
    <row r="80" spans="2:16" ht="105.6" x14ac:dyDescent="0.25">
      <c r="B80" s="126"/>
      <c r="C80" s="90" t="s">
        <v>14</v>
      </c>
      <c r="D80" s="82" t="s">
        <v>137</v>
      </c>
      <c r="E80" s="125"/>
      <c r="F80" s="95"/>
      <c r="G80" s="80">
        <v>10</v>
      </c>
      <c r="H80" s="119"/>
      <c r="I80" s="119"/>
      <c r="J80" s="94"/>
      <c r="M80" s="119" t="str">
        <f t="shared" si="3"/>
        <v/>
      </c>
      <c r="N80" s="80">
        <f t="shared" si="4"/>
        <v>0</v>
      </c>
      <c r="O80" s="119"/>
      <c r="P80" s="119"/>
    </row>
    <row r="81" spans="2:16" ht="105.6" x14ac:dyDescent="0.25">
      <c r="B81" s="126"/>
      <c r="C81" s="90" t="s">
        <v>41</v>
      </c>
      <c r="D81" s="82" t="s">
        <v>138</v>
      </c>
      <c r="E81" s="125"/>
      <c r="F81" s="95"/>
      <c r="G81" s="80">
        <v>5</v>
      </c>
      <c r="H81" s="119"/>
      <c r="I81" s="119"/>
      <c r="J81" s="94"/>
      <c r="M81" s="119" t="str">
        <f t="shared" si="3"/>
        <v/>
      </c>
      <c r="N81" s="80">
        <f t="shared" si="4"/>
        <v>0</v>
      </c>
      <c r="O81" s="119"/>
      <c r="P81" s="119"/>
    </row>
    <row r="82" spans="2:16" ht="171.6" x14ac:dyDescent="0.25">
      <c r="B82" s="126"/>
      <c r="C82" s="90" t="s">
        <v>132</v>
      </c>
      <c r="D82" s="82" t="s">
        <v>139</v>
      </c>
      <c r="E82" s="125"/>
      <c r="F82" s="95"/>
      <c r="G82" s="80">
        <v>36</v>
      </c>
      <c r="H82" s="119"/>
      <c r="I82" s="119"/>
      <c r="J82" s="94"/>
      <c r="M82" s="119" t="str">
        <f t="shared" si="3"/>
        <v/>
      </c>
      <c r="N82" s="80">
        <f>IF(OR(F82="x",F82="X"),0,IF(F82&gt;G82,G82,F82))</f>
        <v>0</v>
      </c>
      <c r="O82" s="119"/>
      <c r="P82" s="119"/>
    </row>
    <row r="83" spans="2:16" ht="79.2" x14ac:dyDescent="0.25">
      <c r="B83" s="126"/>
      <c r="C83" s="90" t="s">
        <v>35</v>
      </c>
      <c r="D83" s="82" t="s">
        <v>140</v>
      </c>
      <c r="E83" s="125"/>
      <c r="F83" s="95"/>
      <c r="G83" s="80">
        <v>4</v>
      </c>
      <c r="H83" s="119"/>
      <c r="I83" s="119"/>
      <c r="J83" s="94"/>
      <c r="M83" s="119" t="str">
        <f t="shared" si="3"/>
        <v/>
      </c>
      <c r="N83" s="80">
        <f t="shared" si="4"/>
        <v>0</v>
      </c>
      <c r="O83" s="119"/>
      <c r="P83" s="119"/>
    </row>
    <row r="84" spans="2:16" ht="79.2" x14ac:dyDescent="0.25">
      <c r="B84" s="126"/>
      <c r="C84" s="90" t="s">
        <v>36</v>
      </c>
      <c r="D84" s="82" t="s">
        <v>141</v>
      </c>
      <c r="E84" s="125"/>
      <c r="F84" s="95"/>
      <c r="G84" s="80">
        <v>4</v>
      </c>
      <c r="H84" s="119"/>
      <c r="I84" s="119"/>
      <c r="J84" s="94"/>
      <c r="M84" s="119" t="str">
        <f t="shared" si="3"/>
        <v/>
      </c>
      <c r="N84" s="80">
        <f t="shared" si="4"/>
        <v>0</v>
      </c>
      <c r="O84" s="119"/>
      <c r="P84" s="119"/>
    </row>
    <row r="85" spans="2:16" ht="92.4" x14ac:dyDescent="0.25">
      <c r="B85" s="126"/>
      <c r="C85" s="90" t="s">
        <v>96</v>
      </c>
      <c r="D85" s="82" t="s">
        <v>142</v>
      </c>
      <c r="E85" s="125"/>
      <c r="F85" s="95"/>
      <c r="G85" s="80">
        <v>20</v>
      </c>
      <c r="H85" s="119"/>
      <c r="I85" s="119"/>
      <c r="J85" s="94"/>
      <c r="M85" s="119" t="str">
        <f t="shared" si="3"/>
        <v/>
      </c>
      <c r="N85" s="80">
        <f t="shared" si="4"/>
        <v>0</v>
      </c>
      <c r="O85" s="119"/>
      <c r="P85" s="119"/>
    </row>
    <row r="86" spans="2:16" ht="26.1" customHeight="1" x14ac:dyDescent="0.25">
      <c r="B86" s="77" t="s">
        <v>143</v>
      </c>
      <c r="C86" s="127" t="s">
        <v>144</v>
      </c>
      <c r="D86" s="127"/>
      <c r="E86" s="78">
        <f>O86</f>
        <v>0</v>
      </c>
      <c r="F86" s="79"/>
      <c r="G86" s="80">
        <v>100</v>
      </c>
      <c r="H86" s="80">
        <v>2</v>
      </c>
      <c r="I86" s="73">
        <f>O86/G86</f>
        <v>0</v>
      </c>
      <c r="J86" s="94"/>
      <c r="M86" s="80" t="str">
        <f t="shared" si="3"/>
        <v>PRO1.1</v>
      </c>
      <c r="N86" s="79"/>
      <c r="O86" s="80">
        <f>SUM(N87:N89)</f>
        <v>0</v>
      </c>
      <c r="P86" s="79"/>
    </row>
    <row r="87" spans="2:16" ht="198" x14ac:dyDescent="0.25">
      <c r="B87" s="139"/>
      <c r="C87" s="93" t="s">
        <v>13</v>
      </c>
      <c r="D87" s="82" t="s">
        <v>145</v>
      </c>
      <c r="E87" s="146"/>
      <c r="F87" s="95"/>
      <c r="G87" s="80">
        <v>40</v>
      </c>
      <c r="H87" s="143"/>
      <c r="I87" s="143"/>
      <c r="J87" s="94"/>
      <c r="M87" s="143"/>
      <c r="N87" s="80">
        <f t="shared" si="4"/>
        <v>0</v>
      </c>
      <c r="O87" s="143"/>
      <c r="P87" s="143"/>
    </row>
    <row r="88" spans="2:16" ht="184.8" x14ac:dyDescent="0.25">
      <c r="B88" s="140"/>
      <c r="C88" s="93" t="s">
        <v>15</v>
      </c>
      <c r="D88" s="82" t="s">
        <v>146</v>
      </c>
      <c r="E88" s="147"/>
      <c r="F88" s="95"/>
      <c r="G88" s="80">
        <v>40</v>
      </c>
      <c r="H88" s="144"/>
      <c r="I88" s="144"/>
      <c r="J88" s="94"/>
      <c r="M88" s="144"/>
      <c r="N88" s="80">
        <f t="shared" si="4"/>
        <v>0</v>
      </c>
      <c r="O88" s="144"/>
      <c r="P88" s="144"/>
    </row>
    <row r="89" spans="2:16" ht="224.4" x14ac:dyDescent="0.25">
      <c r="B89" s="141"/>
      <c r="C89" s="93" t="s">
        <v>35</v>
      </c>
      <c r="D89" s="82" t="s">
        <v>304</v>
      </c>
      <c r="E89" s="148"/>
      <c r="F89" s="95"/>
      <c r="G89" s="80">
        <v>20</v>
      </c>
      <c r="H89" s="145"/>
      <c r="I89" s="145"/>
      <c r="J89" s="94"/>
      <c r="M89" s="145"/>
      <c r="N89" s="80">
        <f t="shared" si="4"/>
        <v>0</v>
      </c>
      <c r="O89" s="145"/>
      <c r="P89" s="145"/>
    </row>
    <row r="90" spans="2:16" ht="26.1" customHeight="1" x14ac:dyDescent="0.25">
      <c r="B90" s="77" t="s">
        <v>148</v>
      </c>
      <c r="C90" s="130" t="s">
        <v>149</v>
      </c>
      <c r="D90" s="130"/>
      <c r="E90" s="78">
        <f>O90</f>
        <v>0</v>
      </c>
      <c r="F90" s="79"/>
      <c r="G90" s="80">
        <v>100</v>
      </c>
      <c r="H90" s="80">
        <v>4</v>
      </c>
      <c r="I90" s="73">
        <f>O90/G90</f>
        <v>0</v>
      </c>
      <c r="J90" s="94"/>
      <c r="M90" s="80" t="str">
        <f t="shared" si="3"/>
        <v>PRO1.6</v>
      </c>
      <c r="N90" s="79"/>
      <c r="O90" s="80">
        <f>IF(SUM(N91:N93)&gt;100,100,SUM(N91:N93))</f>
        <v>0</v>
      </c>
      <c r="P90" s="79"/>
    </row>
    <row r="91" spans="2:16" ht="171.6" x14ac:dyDescent="0.25">
      <c r="B91" s="126"/>
      <c r="C91" s="93" t="s">
        <v>13</v>
      </c>
      <c r="D91" s="82" t="s">
        <v>150</v>
      </c>
      <c r="E91" s="125"/>
      <c r="F91" s="95"/>
      <c r="G91" s="80">
        <v>50</v>
      </c>
      <c r="H91" s="119"/>
      <c r="I91" s="119"/>
      <c r="J91" s="94"/>
      <c r="M91" s="119" t="str">
        <f t="shared" si="3"/>
        <v/>
      </c>
      <c r="N91" s="80">
        <f t="shared" si="4"/>
        <v>0</v>
      </c>
      <c r="O91" s="119"/>
      <c r="P91" s="119"/>
    </row>
    <row r="92" spans="2:16" ht="290.39999999999998" x14ac:dyDescent="0.25">
      <c r="B92" s="126"/>
      <c r="C92" s="93" t="s">
        <v>15</v>
      </c>
      <c r="D92" s="82" t="s">
        <v>151</v>
      </c>
      <c r="E92" s="125"/>
      <c r="F92" s="95"/>
      <c r="G92" s="80">
        <v>50</v>
      </c>
      <c r="H92" s="119"/>
      <c r="I92" s="119"/>
      <c r="J92" s="94"/>
      <c r="M92" s="119" t="str">
        <f t="shared" si="3"/>
        <v/>
      </c>
      <c r="N92" s="80">
        <f t="shared" si="4"/>
        <v>0</v>
      </c>
      <c r="O92" s="119"/>
      <c r="P92" s="119"/>
    </row>
    <row r="93" spans="2:16" ht="105.6" x14ac:dyDescent="0.25">
      <c r="B93" s="126"/>
      <c r="C93" s="91" t="s">
        <v>35</v>
      </c>
      <c r="D93" s="82" t="s">
        <v>152</v>
      </c>
      <c r="E93" s="125"/>
      <c r="F93" s="95"/>
      <c r="G93" s="80">
        <v>10</v>
      </c>
      <c r="H93" s="119"/>
      <c r="I93" s="119"/>
      <c r="J93" s="94"/>
      <c r="M93" s="119" t="str">
        <f t="shared" si="3"/>
        <v/>
      </c>
      <c r="N93" s="80">
        <f t="shared" si="4"/>
        <v>0</v>
      </c>
      <c r="O93" s="119"/>
      <c r="P93" s="119"/>
    </row>
    <row r="94" spans="2:16" ht="26.1" customHeight="1" x14ac:dyDescent="0.25">
      <c r="B94" s="77" t="s">
        <v>153</v>
      </c>
      <c r="C94" s="127" t="s">
        <v>154</v>
      </c>
      <c r="D94" s="127"/>
      <c r="E94" s="78">
        <f>O94</f>
        <v>0</v>
      </c>
      <c r="F94" s="79"/>
      <c r="G94" s="80">
        <f>SUM(G95:G104)</f>
        <v>100</v>
      </c>
      <c r="H94" s="80">
        <v>6</v>
      </c>
      <c r="I94" s="73">
        <f>O94/G94</f>
        <v>0</v>
      </c>
      <c r="J94" s="94"/>
      <c r="M94" s="80" t="str">
        <f t="shared" si="3"/>
        <v>PRO1.8</v>
      </c>
      <c r="N94" s="79"/>
      <c r="O94" s="80">
        <f>SUM(N95:N104)</f>
        <v>0</v>
      </c>
      <c r="P94" s="79"/>
    </row>
    <row r="95" spans="2:16" ht="224.4" x14ac:dyDescent="0.25">
      <c r="B95" s="139"/>
      <c r="C95" s="91" t="s">
        <v>13</v>
      </c>
      <c r="D95" s="82" t="s">
        <v>286</v>
      </c>
      <c r="E95" s="146"/>
      <c r="F95" s="95"/>
      <c r="G95" s="80">
        <v>10</v>
      </c>
      <c r="H95" s="143"/>
      <c r="I95" s="143"/>
      <c r="J95" s="94"/>
      <c r="M95" s="119" t="str">
        <f t="shared" si="3"/>
        <v/>
      </c>
      <c r="N95" s="80">
        <f t="shared" si="4"/>
        <v>0</v>
      </c>
      <c r="O95" s="119"/>
      <c r="P95" s="119"/>
    </row>
    <row r="96" spans="2:16" ht="211.2" x14ac:dyDescent="0.25">
      <c r="B96" s="140"/>
      <c r="C96" s="91" t="s">
        <v>14</v>
      </c>
      <c r="D96" s="82" t="s">
        <v>287</v>
      </c>
      <c r="E96" s="147"/>
      <c r="F96" s="95"/>
      <c r="G96" s="80">
        <v>20</v>
      </c>
      <c r="H96" s="144"/>
      <c r="I96" s="144"/>
      <c r="J96" s="94"/>
      <c r="M96" s="119" t="str">
        <f t="shared" si="3"/>
        <v/>
      </c>
      <c r="N96" s="80">
        <f t="shared" si="4"/>
        <v>0</v>
      </c>
      <c r="O96" s="119"/>
      <c r="P96" s="119"/>
    </row>
    <row r="97" spans="2:16" ht="145.19999999999999" x14ac:dyDescent="0.25">
      <c r="B97" s="140"/>
      <c r="C97" s="91" t="s">
        <v>41</v>
      </c>
      <c r="D97" s="82" t="s">
        <v>288</v>
      </c>
      <c r="E97" s="147"/>
      <c r="F97" s="95"/>
      <c r="G97" s="80">
        <v>5</v>
      </c>
      <c r="H97" s="144"/>
      <c r="I97" s="144"/>
      <c r="J97" s="94"/>
      <c r="M97" s="119" t="str">
        <f t="shared" si="3"/>
        <v/>
      </c>
      <c r="N97" s="80">
        <f t="shared" si="4"/>
        <v>0</v>
      </c>
      <c r="O97" s="119"/>
      <c r="P97" s="119"/>
    </row>
    <row r="98" spans="2:16" ht="158.4" x14ac:dyDescent="0.25">
      <c r="B98" s="140"/>
      <c r="C98" s="91" t="s">
        <v>109</v>
      </c>
      <c r="D98" s="82" t="s">
        <v>158</v>
      </c>
      <c r="E98" s="147"/>
      <c r="F98" s="95"/>
      <c r="G98" s="80">
        <v>10</v>
      </c>
      <c r="H98" s="144"/>
      <c r="I98" s="144"/>
      <c r="J98" s="94"/>
      <c r="M98" s="119" t="str">
        <f t="shared" si="3"/>
        <v/>
      </c>
      <c r="N98" s="80">
        <f t="shared" si="4"/>
        <v>0</v>
      </c>
      <c r="O98" s="119"/>
      <c r="P98" s="119"/>
    </row>
    <row r="99" spans="2:16" ht="105.6" x14ac:dyDescent="0.25">
      <c r="B99" s="140"/>
      <c r="C99" s="91" t="s">
        <v>111</v>
      </c>
      <c r="D99" s="82" t="s">
        <v>305</v>
      </c>
      <c r="E99" s="147"/>
      <c r="F99" s="95"/>
      <c r="G99" s="80">
        <v>5</v>
      </c>
      <c r="H99" s="144"/>
      <c r="I99" s="144"/>
      <c r="J99" s="94"/>
      <c r="M99" s="119"/>
      <c r="N99" s="80">
        <f t="shared" si="4"/>
        <v>0</v>
      </c>
      <c r="O99" s="119"/>
      <c r="P99" s="119"/>
    </row>
    <row r="100" spans="2:16" ht="105.6" x14ac:dyDescent="0.25">
      <c r="B100" s="140"/>
      <c r="C100" s="81" t="s">
        <v>15</v>
      </c>
      <c r="D100" s="82" t="s">
        <v>159</v>
      </c>
      <c r="E100" s="147"/>
      <c r="F100" s="95"/>
      <c r="G100" s="80">
        <v>10</v>
      </c>
      <c r="H100" s="144"/>
      <c r="I100" s="144"/>
      <c r="J100" s="94"/>
      <c r="M100" s="119" t="str">
        <f t="shared" si="3"/>
        <v/>
      </c>
      <c r="N100" s="80">
        <f t="shared" si="4"/>
        <v>0</v>
      </c>
      <c r="O100" s="119"/>
      <c r="P100" s="119"/>
    </row>
    <row r="101" spans="2:16" ht="224.4" x14ac:dyDescent="0.25">
      <c r="B101" s="140"/>
      <c r="C101" s="91" t="s">
        <v>17</v>
      </c>
      <c r="D101" s="82" t="s">
        <v>160</v>
      </c>
      <c r="E101" s="147"/>
      <c r="F101" s="95"/>
      <c r="G101" s="80">
        <v>10</v>
      </c>
      <c r="H101" s="144"/>
      <c r="I101" s="144"/>
      <c r="J101" s="94"/>
      <c r="M101" s="119" t="str">
        <f t="shared" si="3"/>
        <v/>
      </c>
      <c r="N101" s="80">
        <f t="shared" si="4"/>
        <v>0</v>
      </c>
      <c r="O101" s="119"/>
      <c r="P101" s="119"/>
    </row>
    <row r="102" spans="2:16" ht="52.8" x14ac:dyDescent="0.25">
      <c r="B102" s="140"/>
      <c r="C102" s="91" t="s">
        <v>72</v>
      </c>
      <c r="D102" s="82" t="s">
        <v>306</v>
      </c>
      <c r="E102" s="147"/>
      <c r="F102" s="95"/>
      <c r="G102" s="80">
        <v>10</v>
      </c>
      <c r="H102" s="144"/>
      <c r="I102" s="144"/>
      <c r="J102" s="94"/>
      <c r="M102" s="119" t="str">
        <f t="shared" si="3"/>
        <v/>
      </c>
      <c r="N102" s="80">
        <f t="shared" si="4"/>
        <v>0</v>
      </c>
      <c r="O102" s="119"/>
      <c r="P102" s="119"/>
    </row>
    <row r="103" spans="2:16" ht="118.8" x14ac:dyDescent="0.25">
      <c r="B103" s="140"/>
      <c r="C103" s="91" t="s">
        <v>74</v>
      </c>
      <c r="D103" s="82" t="s">
        <v>162</v>
      </c>
      <c r="E103" s="147"/>
      <c r="F103" s="95"/>
      <c r="G103" s="80">
        <v>15</v>
      </c>
      <c r="H103" s="144"/>
      <c r="I103" s="144"/>
      <c r="J103" s="94"/>
      <c r="M103" s="119" t="str">
        <f t="shared" si="3"/>
        <v/>
      </c>
      <c r="N103" s="80">
        <f t="shared" si="4"/>
        <v>0</v>
      </c>
      <c r="O103" s="119"/>
      <c r="P103" s="119"/>
    </row>
    <row r="104" spans="2:16" ht="66" x14ac:dyDescent="0.25">
      <c r="B104" s="141"/>
      <c r="C104" s="91" t="s">
        <v>88</v>
      </c>
      <c r="D104" s="82" t="s">
        <v>290</v>
      </c>
      <c r="E104" s="148"/>
      <c r="F104" s="95"/>
      <c r="G104" s="80">
        <v>5</v>
      </c>
      <c r="H104" s="145"/>
      <c r="I104" s="145"/>
      <c r="J104" s="94"/>
      <c r="M104" s="79"/>
      <c r="N104" s="80">
        <f t="shared" si="4"/>
        <v>0</v>
      </c>
      <c r="O104" s="79"/>
      <c r="P104" s="79"/>
    </row>
    <row r="105" spans="2:16" ht="26.1" customHeight="1" x14ac:dyDescent="0.25">
      <c r="B105" s="77" t="s">
        <v>291</v>
      </c>
      <c r="C105" s="127" t="s">
        <v>292</v>
      </c>
      <c r="D105" s="127"/>
      <c r="E105" s="78">
        <f>O105+P105</f>
        <v>0</v>
      </c>
      <c r="F105" s="79"/>
      <c r="G105" s="80">
        <v>110</v>
      </c>
      <c r="H105" s="80">
        <v>1</v>
      </c>
      <c r="I105" s="73">
        <f>(O105+P105)/100</f>
        <v>0</v>
      </c>
      <c r="J105" s="94"/>
      <c r="M105" s="80" t="str">
        <f t="shared" si="3"/>
        <v>PRO2.1</v>
      </c>
      <c r="N105" s="79"/>
      <c r="O105" s="80">
        <f>IF(SUM(N106:N108)&gt;100,100,SUM(N106:N108))</f>
        <v>0</v>
      </c>
      <c r="P105" s="80">
        <f>N109</f>
        <v>0</v>
      </c>
    </row>
    <row r="106" spans="2:16" ht="250.8" x14ac:dyDescent="0.25">
      <c r="B106" s="139"/>
      <c r="C106" s="91" t="s">
        <v>240</v>
      </c>
      <c r="D106" s="82" t="s">
        <v>307</v>
      </c>
      <c r="E106" s="146"/>
      <c r="F106" s="95"/>
      <c r="G106" s="80">
        <v>35</v>
      </c>
      <c r="H106" s="143"/>
      <c r="I106" s="143"/>
      <c r="J106" s="94"/>
      <c r="M106" s="79"/>
      <c r="N106" s="80">
        <f t="shared" si="4"/>
        <v>0</v>
      </c>
      <c r="O106" s="79"/>
      <c r="P106" s="79"/>
    </row>
    <row r="107" spans="2:16" ht="250.8" x14ac:dyDescent="0.25">
      <c r="B107" s="140"/>
      <c r="C107" s="91" t="s">
        <v>308</v>
      </c>
      <c r="D107" s="82" t="s">
        <v>295</v>
      </c>
      <c r="E107" s="147"/>
      <c r="F107" s="95"/>
      <c r="G107" s="80">
        <v>35</v>
      </c>
      <c r="H107" s="144"/>
      <c r="I107" s="144"/>
      <c r="J107" s="94"/>
      <c r="M107" s="79"/>
      <c r="N107" s="80">
        <f t="shared" si="4"/>
        <v>0</v>
      </c>
      <c r="O107" s="79"/>
      <c r="P107" s="79"/>
    </row>
    <row r="108" spans="2:16" ht="184.8" x14ac:dyDescent="0.25">
      <c r="B108" s="140"/>
      <c r="C108" s="91" t="s">
        <v>231</v>
      </c>
      <c r="D108" s="82" t="s">
        <v>297</v>
      </c>
      <c r="E108" s="147"/>
      <c r="F108" s="95"/>
      <c r="G108" s="80">
        <v>35</v>
      </c>
      <c r="H108" s="144"/>
      <c r="I108" s="144"/>
      <c r="J108" s="94"/>
      <c r="M108" s="79"/>
      <c r="N108" s="80">
        <f t="shared" si="4"/>
        <v>0</v>
      </c>
      <c r="O108" s="79"/>
      <c r="P108" s="79"/>
    </row>
    <row r="109" spans="2:16" ht="66" x14ac:dyDescent="0.25">
      <c r="B109" s="141"/>
      <c r="C109" s="91" t="s">
        <v>309</v>
      </c>
      <c r="D109" s="82" t="s">
        <v>298</v>
      </c>
      <c r="E109" s="148"/>
      <c r="F109" s="95"/>
      <c r="G109" s="80">
        <v>10</v>
      </c>
      <c r="H109" s="145"/>
      <c r="I109" s="145"/>
      <c r="J109" s="94"/>
      <c r="M109" s="79"/>
      <c r="N109" s="80">
        <f t="shared" si="4"/>
        <v>0</v>
      </c>
      <c r="O109" s="79"/>
      <c r="P109" s="79"/>
    </row>
    <row r="110" spans="2:16" ht="26.1" customHeight="1" x14ac:dyDescent="0.25">
      <c r="B110" s="77" t="s">
        <v>163</v>
      </c>
      <c r="C110" s="127" t="s">
        <v>164</v>
      </c>
      <c r="D110" s="127"/>
      <c r="E110" s="78">
        <f>O110</f>
        <v>0</v>
      </c>
      <c r="F110" s="79"/>
      <c r="G110" s="80">
        <v>100</v>
      </c>
      <c r="H110" s="80">
        <v>2</v>
      </c>
      <c r="I110" s="73">
        <f>O110/G110</f>
        <v>0</v>
      </c>
      <c r="J110" s="94"/>
      <c r="M110" s="80" t="str">
        <f t="shared" si="3"/>
        <v>PRO2.4</v>
      </c>
      <c r="N110" s="79"/>
      <c r="O110" s="80">
        <f>SUM(N111:N113)</f>
        <v>0</v>
      </c>
      <c r="P110" s="79"/>
    </row>
    <row r="111" spans="2:16" ht="26.4" x14ac:dyDescent="0.25">
      <c r="B111" s="126"/>
      <c r="C111" s="92" t="s">
        <v>13</v>
      </c>
      <c r="D111" s="82" t="s">
        <v>165</v>
      </c>
      <c r="E111" s="125"/>
      <c r="F111" s="95"/>
      <c r="G111" s="80">
        <v>35</v>
      </c>
      <c r="H111" s="119"/>
      <c r="I111" s="119"/>
      <c r="J111" s="94"/>
      <c r="M111" s="119" t="str">
        <f t="shared" si="3"/>
        <v/>
      </c>
      <c r="N111" s="80">
        <f t="shared" si="4"/>
        <v>0</v>
      </c>
      <c r="O111" s="119"/>
      <c r="P111" s="119"/>
    </row>
    <row r="112" spans="2:16" ht="92.4" x14ac:dyDescent="0.25">
      <c r="B112" s="126"/>
      <c r="C112" s="92" t="s">
        <v>15</v>
      </c>
      <c r="D112" s="82" t="s">
        <v>166</v>
      </c>
      <c r="E112" s="125"/>
      <c r="F112" s="95"/>
      <c r="G112" s="80">
        <v>30</v>
      </c>
      <c r="H112" s="119"/>
      <c r="I112" s="119"/>
      <c r="J112" s="94"/>
      <c r="M112" s="119" t="str">
        <f t="shared" si="3"/>
        <v/>
      </c>
      <c r="N112" s="80">
        <f t="shared" si="4"/>
        <v>0</v>
      </c>
      <c r="O112" s="119"/>
      <c r="P112" s="119"/>
    </row>
    <row r="113" spans="2:16" ht="26.4" x14ac:dyDescent="0.25">
      <c r="B113" s="126"/>
      <c r="C113" s="92" t="s">
        <v>35</v>
      </c>
      <c r="D113" s="82" t="s">
        <v>167</v>
      </c>
      <c r="E113" s="125"/>
      <c r="F113" s="95"/>
      <c r="G113" s="80">
        <v>35</v>
      </c>
      <c r="H113" s="119"/>
      <c r="I113" s="119"/>
      <c r="J113" s="94"/>
      <c r="M113" s="119" t="str">
        <f t="shared" si="3"/>
        <v/>
      </c>
      <c r="N113" s="80">
        <f t="shared" si="4"/>
        <v>0</v>
      </c>
      <c r="O113" s="119"/>
      <c r="P113" s="119"/>
    </row>
  </sheetData>
  <mergeCells count="140">
    <mergeCell ref="B106:B109"/>
    <mergeCell ref="E106:E109"/>
    <mergeCell ref="H106:H109"/>
    <mergeCell ref="I106:I109"/>
    <mergeCell ref="O111:O113"/>
    <mergeCell ref="P111:P113"/>
    <mergeCell ref="B87:B89"/>
    <mergeCell ref="E87:E89"/>
    <mergeCell ref="H87:H89"/>
    <mergeCell ref="I87:I89"/>
    <mergeCell ref="M87:M89"/>
    <mergeCell ref="O87:O89"/>
    <mergeCell ref="P87:P89"/>
    <mergeCell ref="C105:D105"/>
    <mergeCell ref="C110:D110"/>
    <mergeCell ref="B111:B113"/>
    <mergeCell ref="E111:E113"/>
    <mergeCell ref="H111:H113"/>
    <mergeCell ref="I111:I113"/>
    <mergeCell ref="M111:M113"/>
    <mergeCell ref="O91:O93"/>
    <mergeCell ref="P91:P93"/>
    <mergeCell ref="C94:D94"/>
    <mergeCell ref="M95:M103"/>
    <mergeCell ref="P95:P103"/>
    <mergeCell ref="C90:D90"/>
    <mergeCell ref="B91:B93"/>
    <mergeCell ref="E91:E93"/>
    <mergeCell ref="H91:H93"/>
    <mergeCell ref="I91:I93"/>
    <mergeCell ref="M91:M93"/>
    <mergeCell ref="P79:P85"/>
    <mergeCell ref="C86:D86"/>
    <mergeCell ref="B95:B104"/>
    <mergeCell ref="E95:E104"/>
    <mergeCell ref="H95:H104"/>
    <mergeCell ref="I95:I104"/>
    <mergeCell ref="C77:D77"/>
    <mergeCell ref="C78:D78"/>
    <mergeCell ref="B79:B85"/>
    <mergeCell ref="E79:E85"/>
    <mergeCell ref="H79:H85"/>
    <mergeCell ref="I79:I85"/>
    <mergeCell ref="M79:M85"/>
    <mergeCell ref="O79:O85"/>
    <mergeCell ref="O95:O103"/>
    <mergeCell ref="C70:D70"/>
    <mergeCell ref="B71:B76"/>
    <mergeCell ref="E71:E76"/>
    <mergeCell ref="H71:H76"/>
    <mergeCell ref="I71:I76"/>
    <mergeCell ref="M71:M76"/>
    <mergeCell ref="O53:O61"/>
    <mergeCell ref="P53:P61"/>
    <mergeCell ref="C62:D62"/>
    <mergeCell ref="B63:B69"/>
    <mergeCell ref="E63:E69"/>
    <mergeCell ref="H63:H69"/>
    <mergeCell ref="I63:I69"/>
    <mergeCell ref="M63:M69"/>
    <mergeCell ref="O63:O69"/>
    <mergeCell ref="P63:P69"/>
    <mergeCell ref="O71:O76"/>
    <mergeCell ref="P71:P76"/>
    <mergeCell ref="C52:D52"/>
    <mergeCell ref="B53:B61"/>
    <mergeCell ref="E53:E61"/>
    <mergeCell ref="H53:H61"/>
    <mergeCell ref="I53:I61"/>
    <mergeCell ref="M53:M61"/>
    <mergeCell ref="O35:O38"/>
    <mergeCell ref="P35:P38"/>
    <mergeCell ref="C39:D39"/>
    <mergeCell ref="B40:B51"/>
    <mergeCell ref="E40:E51"/>
    <mergeCell ref="H40:H51"/>
    <mergeCell ref="I40:I51"/>
    <mergeCell ref="M40:M51"/>
    <mergeCell ref="O40:O51"/>
    <mergeCell ref="P40:P51"/>
    <mergeCell ref="C34:D34"/>
    <mergeCell ref="B35:B38"/>
    <mergeCell ref="E35:E38"/>
    <mergeCell ref="H35:H38"/>
    <mergeCell ref="I35:I38"/>
    <mergeCell ref="M35:M38"/>
    <mergeCell ref="O23:O24"/>
    <mergeCell ref="P23:P24"/>
    <mergeCell ref="C25:D25"/>
    <mergeCell ref="B26:B33"/>
    <mergeCell ref="E26:E33"/>
    <mergeCell ref="H26:H33"/>
    <mergeCell ref="I26:I33"/>
    <mergeCell ref="M26:M33"/>
    <mergeCell ref="O26:O33"/>
    <mergeCell ref="P26:P33"/>
    <mergeCell ref="C22:D22"/>
    <mergeCell ref="B23:B24"/>
    <mergeCell ref="E23:E24"/>
    <mergeCell ref="H23:H24"/>
    <mergeCell ref="I23:I24"/>
    <mergeCell ref="M23:M24"/>
    <mergeCell ref="O13:O17"/>
    <mergeCell ref="P13:P17"/>
    <mergeCell ref="C18:D18"/>
    <mergeCell ref="B19:B21"/>
    <mergeCell ref="E19:E21"/>
    <mergeCell ref="H19:H21"/>
    <mergeCell ref="I19:I21"/>
    <mergeCell ref="M19:M21"/>
    <mergeCell ref="O19:O21"/>
    <mergeCell ref="P19:P21"/>
    <mergeCell ref="M10:M11"/>
    <mergeCell ref="N10:N11"/>
    <mergeCell ref="O10:O11"/>
    <mergeCell ref="P10:P11"/>
    <mergeCell ref="C12:D12"/>
    <mergeCell ref="B13:B17"/>
    <mergeCell ref="E13:E17"/>
    <mergeCell ref="H13:H17"/>
    <mergeCell ref="I13:I17"/>
    <mergeCell ref="M13:M17"/>
    <mergeCell ref="B2:C2"/>
    <mergeCell ref="F2:H2"/>
    <mergeCell ref="I2:J2"/>
    <mergeCell ref="B3:C3"/>
    <mergeCell ref="F3:H3"/>
    <mergeCell ref="I3:J3"/>
    <mergeCell ref="B8:C8"/>
    <mergeCell ref="B10:D11"/>
    <mergeCell ref="E10:G10"/>
    <mergeCell ref="H10:H11"/>
    <mergeCell ref="I10:I11"/>
    <mergeCell ref="J10:J11"/>
    <mergeCell ref="B4:C4"/>
    <mergeCell ref="F4:H4"/>
    <mergeCell ref="I4:J4"/>
    <mergeCell ref="B5:C5"/>
    <mergeCell ref="B6:C6"/>
    <mergeCell ref="B7:C7"/>
  </mergeCells>
  <dataValidations count="1">
    <dataValidation type="list" allowBlank="1" showInputMessage="1" showErrorMessage="1" sqref="F63" xr:uid="{00000000-0002-0000-0400-000000000000}">
      <formula1>"Ja,Nein"</formula1>
    </dataValidation>
  </dataValidation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E42"/>
  <sheetViews>
    <sheetView workbookViewId="0">
      <selection activeCell="B10" sqref="B10"/>
    </sheetView>
  </sheetViews>
  <sheetFormatPr baseColWidth="10" defaultRowHeight="13.2" x14ac:dyDescent="0.25"/>
  <cols>
    <col min="1" max="1" width="1.6640625" customWidth="1"/>
    <col min="2" max="2" width="25.6640625" customWidth="1"/>
    <col min="3" max="5" width="30.6640625" customWidth="1"/>
  </cols>
  <sheetData>
    <row r="2" spans="2:5" ht="15.6" x14ac:dyDescent="0.3">
      <c r="B2" s="14" t="s">
        <v>310</v>
      </c>
    </row>
    <row r="3" spans="2:5" ht="15.6" x14ac:dyDescent="0.3">
      <c r="B3" s="14" t="s">
        <v>311</v>
      </c>
    </row>
    <row r="4" spans="2:5" ht="15.6" x14ac:dyDescent="0.3">
      <c r="B4" s="14" t="s">
        <v>353</v>
      </c>
    </row>
    <row r="5" spans="2:5" s="27" customFormat="1" ht="12.75" customHeight="1" x14ac:dyDescent="0.25">
      <c r="B5" s="27" t="str">
        <f>Deckblatt!C4</f>
        <v>© DGNB 2018</v>
      </c>
    </row>
    <row r="7" spans="2:5" x14ac:dyDescent="0.25">
      <c r="B7" s="46" t="str">
        <f>Deckblatt!B6</f>
        <v>Nutzungsprofil</v>
      </c>
      <c r="C7" s="158" t="str">
        <f>IF(Deckblatt!D6="","",Deckblatt!D6)</f>
        <v/>
      </c>
      <c r="D7" s="158"/>
      <c r="E7" s="158"/>
    </row>
    <row r="8" spans="2:5" x14ac:dyDescent="0.25">
      <c r="B8" s="46" t="str">
        <f>Deckblatt!B7</f>
        <v>Vertragsnummer</v>
      </c>
      <c r="C8" s="158" t="str">
        <f>IF(Deckblatt!D7="","",Deckblatt!D7)</f>
        <v/>
      </c>
      <c r="D8" s="158"/>
      <c r="E8" s="158"/>
    </row>
    <row r="9" spans="2:5" x14ac:dyDescent="0.25">
      <c r="B9" s="46" t="str">
        <f>Deckblatt!B8</f>
        <v>Bauvorhaben</v>
      </c>
      <c r="C9" s="158" t="str">
        <f>IF(Deckblatt!D8="","",Deckblatt!D8)</f>
        <v/>
      </c>
      <c r="D9" s="158"/>
      <c r="E9" s="158"/>
    </row>
    <row r="10" spans="2:5" x14ac:dyDescent="0.25">
      <c r="B10" s="46" t="str">
        <f>Deckblatt!B10</f>
        <v>ÖGNI Auditor</v>
      </c>
      <c r="C10" s="158" t="str">
        <f>IF(Deckblatt!D10="","",Deckblatt!D10)</f>
        <v/>
      </c>
      <c r="D10" s="158"/>
      <c r="E10" s="158"/>
    </row>
    <row r="12" spans="2:5" x14ac:dyDescent="0.25">
      <c r="B12" s="159" t="s">
        <v>315</v>
      </c>
      <c r="C12" s="41" t="s">
        <v>312</v>
      </c>
      <c r="D12" s="41" t="s">
        <v>313</v>
      </c>
      <c r="E12" s="41" t="s">
        <v>314</v>
      </c>
    </row>
    <row r="13" spans="2:5" x14ac:dyDescent="0.25">
      <c r="B13" s="160"/>
      <c r="C13" s="42" t="s">
        <v>316</v>
      </c>
      <c r="D13" s="42" t="s">
        <v>316</v>
      </c>
      <c r="E13" s="42" t="s">
        <v>316</v>
      </c>
    </row>
    <row r="14" spans="2:5" x14ac:dyDescent="0.25">
      <c r="B14" s="43" t="s">
        <v>317</v>
      </c>
      <c r="C14" s="36"/>
      <c r="D14" s="35"/>
      <c r="E14" s="35"/>
    </row>
    <row r="15" spans="2:5" x14ac:dyDescent="0.25">
      <c r="B15" s="44" t="s">
        <v>318</v>
      </c>
      <c r="C15" s="37"/>
      <c r="D15" s="35"/>
      <c r="E15" s="35"/>
    </row>
    <row r="16" spans="2:5" x14ac:dyDescent="0.25">
      <c r="B16" s="44" t="s">
        <v>319</v>
      </c>
      <c r="C16" s="37"/>
      <c r="D16" s="35"/>
      <c r="E16" s="35"/>
    </row>
    <row r="17" spans="2:5" x14ac:dyDescent="0.25">
      <c r="B17" s="150" t="s">
        <v>320</v>
      </c>
      <c r="C17" s="157"/>
      <c r="D17" s="157"/>
      <c r="E17" s="157"/>
    </row>
    <row r="18" spans="2:5" x14ac:dyDescent="0.25">
      <c r="B18" s="151"/>
      <c r="C18" s="157"/>
      <c r="D18" s="157"/>
      <c r="E18" s="157"/>
    </row>
    <row r="19" spans="2:5" x14ac:dyDescent="0.25">
      <c r="B19" s="152"/>
      <c r="C19" s="157"/>
      <c r="D19" s="157"/>
      <c r="E19" s="157"/>
    </row>
    <row r="20" spans="2:5" x14ac:dyDescent="0.25">
      <c r="B20" s="43" t="s">
        <v>321</v>
      </c>
      <c r="C20" s="33"/>
      <c r="D20" s="38"/>
      <c r="E20" s="39"/>
    </row>
    <row r="21" spans="2:5" x14ac:dyDescent="0.25">
      <c r="B21" s="44" t="s">
        <v>318</v>
      </c>
      <c r="C21" s="33"/>
      <c r="D21" s="38"/>
      <c r="E21" s="39"/>
    </row>
    <row r="22" spans="2:5" x14ac:dyDescent="0.25">
      <c r="B22" s="44" t="s">
        <v>319</v>
      </c>
      <c r="C22" s="33"/>
      <c r="D22" s="38"/>
      <c r="E22" s="39"/>
    </row>
    <row r="23" spans="2:5" x14ac:dyDescent="0.25">
      <c r="B23" s="150" t="s">
        <v>320</v>
      </c>
      <c r="C23" s="156"/>
      <c r="D23" s="154"/>
      <c r="E23" s="155"/>
    </row>
    <row r="24" spans="2:5" x14ac:dyDescent="0.25">
      <c r="B24" s="151"/>
      <c r="C24" s="156"/>
      <c r="D24" s="154"/>
      <c r="E24" s="155"/>
    </row>
    <row r="25" spans="2:5" x14ac:dyDescent="0.25">
      <c r="B25" s="152"/>
      <c r="C25" s="156"/>
      <c r="D25" s="154"/>
      <c r="E25" s="155"/>
    </row>
    <row r="26" spans="2:5" x14ac:dyDescent="0.25">
      <c r="B26" s="43" t="s">
        <v>322</v>
      </c>
      <c r="C26" s="40"/>
      <c r="D26" s="38"/>
      <c r="E26" s="39"/>
    </row>
    <row r="27" spans="2:5" x14ac:dyDescent="0.25">
      <c r="B27" s="44" t="s">
        <v>318</v>
      </c>
      <c r="C27" s="33"/>
      <c r="D27" s="38"/>
      <c r="E27" s="39"/>
    </row>
    <row r="28" spans="2:5" x14ac:dyDescent="0.25">
      <c r="B28" s="44" t="s">
        <v>319</v>
      </c>
      <c r="C28" s="33"/>
      <c r="D28" s="38"/>
      <c r="E28" s="39"/>
    </row>
    <row r="29" spans="2:5" x14ac:dyDescent="0.25">
      <c r="B29" s="150" t="s">
        <v>320</v>
      </c>
      <c r="C29" s="153"/>
      <c r="D29" s="154"/>
      <c r="E29" s="155"/>
    </row>
    <row r="30" spans="2:5" x14ac:dyDescent="0.25">
      <c r="B30" s="151"/>
      <c r="C30" s="153"/>
      <c r="D30" s="154"/>
      <c r="E30" s="155"/>
    </row>
    <row r="31" spans="2:5" x14ac:dyDescent="0.25">
      <c r="B31" s="152"/>
      <c r="C31" s="153"/>
      <c r="D31" s="154"/>
      <c r="E31" s="155"/>
    </row>
    <row r="32" spans="2:5" x14ac:dyDescent="0.25">
      <c r="B32" s="45" t="s">
        <v>323</v>
      </c>
      <c r="C32" s="40"/>
      <c r="D32" s="38"/>
      <c r="E32" s="39"/>
    </row>
    <row r="33" spans="2:5" x14ac:dyDescent="0.25">
      <c r="B33" s="44" t="s">
        <v>318</v>
      </c>
      <c r="C33" s="33"/>
      <c r="D33" s="38"/>
      <c r="E33" s="39"/>
    </row>
    <row r="34" spans="2:5" x14ac:dyDescent="0.25">
      <c r="B34" s="44" t="s">
        <v>319</v>
      </c>
      <c r="C34" s="33"/>
      <c r="D34" s="38"/>
      <c r="E34" s="39"/>
    </row>
    <row r="35" spans="2:5" x14ac:dyDescent="0.25">
      <c r="B35" s="150" t="s">
        <v>320</v>
      </c>
      <c r="C35" s="153"/>
      <c r="D35" s="154"/>
      <c r="E35" s="155"/>
    </row>
    <row r="36" spans="2:5" x14ac:dyDescent="0.25">
      <c r="B36" s="151"/>
      <c r="C36" s="153"/>
      <c r="D36" s="154"/>
      <c r="E36" s="155"/>
    </row>
    <row r="37" spans="2:5" x14ac:dyDescent="0.25">
      <c r="B37" s="152"/>
      <c r="C37" s="153"/>
      <c r="D37" s="154"/>
      <c r="E37" s="155"/>
    </row>
    <row r="38" spans="2:5" x14ac:dyDescent="0.25">
      <c r="B38" s="32"/>
      <c r="C38" s="32"/>
      <c r="D38" s="32"/>
      <c r="E38" s="32"/>
    </row>
    <row r="39" spans="2:5" x14ac:dyDescent="0.25">
      <c r="B39" s="149" t="s">
        <v>324</v>
      </c>
      <c r="C39" s="149"/>
      <c r="D39" s="149"/>
      <c r="E39" s="67" t="str">
        <f>Deckblatt!G20</f>
        <v>no NP</v>
      </c>
    </row>
    <row r="40" spans="2:5" x14ac:dyDescent="0.25">
      <c r="B40" s="149" t="s">
        <v>325</v>
      </c>
      <c r="C40" s="149"/>
      <c r="D40" s="149"/>
      <c r="E40" s="68">
        <f>IF(C7="Innenräume, Büro und Verwaltung, Version 2018 (NIR-BV18)",'Ergebnis 1. Prüf. (Büro)'!D36,IF(D7="Innenräume, Shopping, Version 2018 (NIR-S18)",'Ergebnis 1. Prüf. (Shopping)'!D33,IF(D7="Innenräume, Hotel, Version 2018 (NIR-H18)",'Ergebnis 1. Prüf. (Hotel)'!D37,'Ergebnis 1. Prüf. (Gastronomie)'!D34)))</f>
        <v>1</v>
      </c>
    </row>
    <row r="41" spans="2:5" x14ac:dyDescent="0.25">
      <c r="B41" s="149" t="s">
        <v>326</v>
      </c>
      <c r="C41" s="149"/>
      <c r="D41" s="149"/>
      <c r="E41" s="68">
        <f>IF(C7="Innenräume, Büro und Verwaltung, Version 2018 (NIR-BV18)",'Ergebnis 2. Prüf. (Büro)'!D36,IF(D7="Innenräume, Shopping, Version 2018 (NIR-S18)",'Ergebnis 2. Prüf. (Shopping)'!D33,IF(D7="Innenräume, Hotel, Version 2018 (NIR-H18)",'Ergebnis 2. Prüf. (Hotel)'!D37,'Ergebnis 2. Prüf. (Gastronomie)'!D34)))</f>
        <v>1</v>
      </c>
    </row>
    <row r="42" spans="2:5" x14ac:dyDescent="0.25">
      <c r="B42" s="149" t="s">
        <v>327</v>
      </c>
      <c r="C42" s="149"/>
      <c r="D42" s="149"/>
      <c r="E42" s="34"/>
    </row>
  </sheetData>
  <mergeCells count="25">
    <mergeCell ref="B17:B19"/>
    <mergeCell ref="C17:C19"/>
    <mergeCell ref="D17:D19"/>
    <mergeCell ref="E17:E19"/>
    <mergeCell ref="C7:E7"/>
    <mergeCell ref="C8:E8"/>
    <mergeCell ref="C9:E9"/>
    <mergeCell ref="C10:E10"/>
    <mergeCell ref="B12:B13"/>
    <mergeCell ref="E35:E37"/>
    <mergeCell ref="B39:D39"/>
    <mergeCell ref="B40:D40"/>
    <mergeCell ref="B23:B25"/>
    <mergeCell ref="C23:C25"/>
    <mergeCell ref="D23:D25"/>
    <mergeCell ref="E23:E25"/>
    <mergeCell ref="B29:B31"/>
    <mergeCell ref="C29:C31"/>
    <mergeCell ref="D29:D31"/>
    <mergeCell ref="E29:E31"/>
    <mergeCell ref="B41:D41"/>
    <mergeCell ref="B42:D42"/>
    <mergeCell ref="B35:B37"/>
    <mergeCell ref="C35:C37"/>
    <mergeCell ref="D35:D37"/>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47600"/>
  </sheetPr>
  <dimension ref="B2:T121"/>
  <sheetViews>
    <sheetView topLeftCell="A58" zoomScale="85" zoomScaleNormal="85" workbookViewId="0">
      <selection activeCell="H61" sqref="H61"/>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8" width="11.6640625" style="27" customWidth="1"/>
    <col min="9" max="9" width="8.6640625" style="27" customWidth="1"/>
    <col min="10" max="11" width="11.44140625" style="27"/>
    <col min="12" max="12" width="3.6640625" style="31" customWidth="1"/>
    <col min="13" max="13" width="70.6640625" style="27" customWidth="1"/>
    <col min="14" max="15" width="11.44140625" style="27"/>
    <col min="16" max="19" width="11.44140625" style="27" hidden="1" customWidth="1" outlineLevel="1"/>
    <col min="20" max="20" width="11.44140625" style="27" collapsed="1"/>
    <col min="21" max="16384" width="11.44140625" style="27"/>
  </cols>
  <sheetData>
    <row r="2" spans="2:19" x14ac:dyDescent="0.25">
      <c r="B2" s="165">
        <f>IF((K12*J12+K18*J18+K22*J22+K25*J25)/(J25+J22+J18+J12)&gt;1,1,(K12*J12+K18*J18+K22*J22+K25*J25)/(J25+J22+J18+J12))</f>
        <v>1</v>
      </c>
      <c r="C2" s="165"/>
      <c r="D2" s="168" t="s">
        <v>172</v>
      </c>
      <c r="E2" s="168"/>
      <c r="F2" s="168"/>
      <c r="H2" s="166" t="s">
        <v>8</v>
      </c>
      <c r="I2" s="166"/>
      <c r="J2" s="166"/>
      <c r="K2" s="167"/>
      <c r="L2" s="167"/>
      <c r="M2" s="167"/>
    </row>
    <row r="3" spans="2:19" x14ac:dyDescent="0.25">
      <c r="B3" s="165">
        <f>IF((K34*J34+K38*J38)/(J34+J38)&gt;1,1,(K34*J34+K38*J38)/(J34+J38))</f>
        <v>1</v>
      </c>
      <c r="C3" s="165"/>
      <c r="D3" s="168" t="s">
        <v>173</v>
      </c>
      <c r="E3" s="168"/>
      <c r="F3" s="168"/>
      <c r="H3" s="166" t="s">
        <v>9</v>
      </c>
      <c r="I3" s="166"/>
      <c r="J3" s="166"/>
      <c r="K3" s="167"/>
      <c r="L3" s="167"/>
      <c r="M3" s="167"/>
    </row>
    <row r="4" spans="2:19" x14ac:dyDescent="0.25">
      <c r="B4" s="165">
        <f>IF((K45*J45+K58*J58+K68*J68+K75*J75+K80*J80+K88*J88+K92*J92)/(J45+J58+J68+J75+J80+J88+J92)&gt;1,1,(K45*J45+K58*J58+K68*J68+K75*J75+K80*J80+K88*J88+K92*J92)/(J45+J58+J68+J75+J80+J88+J92))</f>
        <v>1</v>
      </c>
      <c r="C4" s="165"/>
      <c r="D4" s="168" t="s">
        <v>174</v>
      </c>
      <c r="E4" s="168"/>
      <c r="F4" s="168"/>
      <c r="H4" s="166" t="s">
        <v>352</v>
      </c>
      <c r="I4" s="166"/>
      <c r="J4" s="166"/>
      <c r="K4" s="167"/>
      <c r="L4" s="167"/>
      <c r="M4" s="167"/>
    </row>
    <row r="5" spans="2:19" x14ac:dyDescent="0.25">
      <c r="B5" s="165">
        <f>IF(J93&gt;1,1,J93)</f>
        <v>1</v>
      </c>
      <c r="C5" s="165"/>
      <c r="D5" s="168" t="s">
        <v>171</v>
      </c>
      <c r="E5" s="168"/>
      <c r="F5" s="168"/>
      <c r="H5" s="166" t="s">
        <v>355</v>
      </c>
      <c r="I5" s="166"/>
      <c r="J5" s="166"/>
      <c r="K5" s="167"/>
      <c r="L5" s="167"/>
      <c r="M5" s="167"/>
    </row>
    <row r="6" spans="2:19" x14ac:dyDescent="0.25">
      <c r="B6" s="165">
        <f>IF((K101*J101+K105*J105+K109*J109+K118*J118)/(J101+J105+J109+J118)&gt;1,1,(K101*J101+K105*J105+K109*J109+K118*J118)/(J101+J105+J109+J118))</f>
        <v>1</v>
      </c>
      <c r="C6" s="165"/>
      <c r="D6" s="168" t="s">
        <v>175</v>
      </c>
      <c r="E6" s="168"/>
      <c r="F6" s="168"/>
      <c r="H6" s="166" t="s">
        <v>356</v>
      </c>
      <c r="I6" s="166"/>
      <c r="J6" s="166"/>
      <c r="K6" s="167"/>
      <c r="L6" s="167"/>
      <c r="M6" s="167"/>
    </row>
    <row r="7" spans="2:19" x14ac:dyDescent="0.25">
      <c r="B7" s="165">
        <f>(B2*(J12+J18+J22+J25)+B3*(J34+J38)+B4*(J45+J58+J68+J75+J80+J88+J92)+B5*(J93)+B6*(J101+J105+J109+J118))/100</f>
        <v>1</v>
      </c>
      <c r="C7" s="165"/>
      <c r="D7" s="168" t="s">
        <v>176</v>
      </c>
      <c r="E7" s="168"/>
      <c r="F7" s="168"/>
    </row>
    <row r="8" spans="2:19" x14ac:dyDescent="0.25">
      <c r="B8" s="165" t="str">
        <f>IF(AND(B7&gt;=8/10,B2&gt;=65/100,B3&gt;=65/100,B4&gt;=65/100,B6&gt;=65/100),"PLATIN",IF(AND(B7&gt;=65/100,B2&gt;=1/2,B3&gt;=1/2,B4&gt;=1/2,B6&gt;=1/2),"GOLD",IF(AND(B7&gt;=1/2,B2&gt;=35/100,B3&gt;=35/100,B4&gt;=35/100,B6&gt;=35/100),"SILBER","keine Ausz.")))</f>
        <v>PLATIN</v>
      </c>
      <c r="C8" s="165"/>
      <c r="D8" s="168" t="s">
        <v>179</v>
      </c>
      <c r="E8" s="168"/>
      <c r="F8" s="168"/>
    </row>
    <row r="10" spans="2:19" ht="50.1" customHeight="1" x14ac:dyDescent="0.25">
      <c r="B10" s="164" t="s">
        <v>2</v>
      </c>
      <c r="C10" s="164"/>
      <c r="D10" s="164"/>
      <c r="E10" s="176" t="s">
        <v>5</v>
      </c>
      <c r="F10" s="177"/>
      <c r="G10" s="169" t="s">
        <v>328</v>
      </c>
      <c r="H10" s="164"/>
      <c r="I10" s="164"/>
      <c r="J10" s="170" t="s">
        <v>10</v>
      </c>
      <c r="K10" s="171" t="s">
        <v>11</v>
      </c>
      <c r="L10" s="171" t="s">
        <v>329</v>
      </c>
      <c r="M10" s="164" t="s">
        <v>4</v>
      </c>
      <c r="P10" s="162" t="s">
        <v>0</v>
      </c>
      <c r="Q10" s="161" t="s">
        <v>168</v>
      </c>
      <c r="R10" s="161" t="s">
        <v>169</v>
      </c>
      <c r="S10" s="161" t="s">
        <v>170</v>
      </c>
    </row>
    <row r="11" spans="2:19" ht="50.1" customHeight="1" x14ac:dyDescent="0.25">
      <c r="B11" s="164"/>
      <c r="C11" s="164"/>
      <c r="D11" s="164"/>
      <c r="E11" s="1" t="s">
        <v>6</v>
      </c>
      <c r="F11" s="1" t="s">
        <v>7</v>
      </c>
      <c r="G11" s="1" t="s">
        <v>6</v>
      </c>
      <c r="H11" s="1" t="s">
        <v>7</v>
      </c>
      <c r="I11" s="1" t="s">
        <v>3</v>
      </c>
      <c r="J11" s="171"/>
      <c r="K11" s="171"/>
      <c r="L11" s="171"/>
      <c r="M11" s="164"/>
      <c r="P11" s="162"/>
      <c r="Q11" s="161"/>
      <c r="R11" s="162"/>
      <c r="S11" s="162"/>
    </row>
    <row r="12" spans="2:19" ht="26.1" customHeight="1" x14ac:dyDescent="0.25">
      <c r="B12" s="29" t="s">
        <v>1</v>
      </c>
      <c r="C12" s="163" t="s">
        <v>12</v>
      </c>
      <c r="D12" s="163"/>
      <c r="E12" s="47">
        <f>Büro!E12</f>
        <v>0</v>
      </c>
      <c r="F12" s="23"/>
      <c r="G12" s="49">
        <f>R12</f>
        <v>100</v>
      </c>
      <c r="H12" s="23"/>
      <c r="I12" s="12">
        <v>100</v>
      </c>
      <c r="J12" s="12">
        <v>12</v>
      </c>
      <c r="K12" s="21">
        <f>R12/I12</f>
        <v>1</v>
      </c>
      <c r="L12" s="50"/>
      <c r="M12" s="11"/>
      <c r="P12" s="12" t="str">
        <f>IF(B12&lt;&gt;"",B12,"")</f>
        <v>ENV1.1</v>
      </c>
      <c r="Q12" s="23"/>
      <c r="R12" s="12">
        <f>IF(SUM(Q13:Q17)&gt;I12,I12,SUM(Q13:Q17))</f>
        <v>100</v>
      </c>
      <c r="S12" s="23"/>
    </row>
    <row r="13" spans="2:19" ht="128.1" customHeight="1" x14ac:dyDescent="0.25">
      <c r="B13" s="173"/>
      <c r="C13" s="6" t="s">
        <v>13</v>
      </c>
      <c r="D13" s="28" t="s">
        <v>20</v>
      </c>
      <c r="E13" s="174"/>
      <c r="F13" s="48">
        <f>Büro!F13</f>
        <v>0</v>
      </c>
      <c r="G13" s="174"/>
      <c r="H13" s="13">
        <v>40</v>
      </c>
      <c r="I13" s="12">
        <v>40</v>
      </c>
      <c r="J13" s="174"/>
      <c r="K13" s="174"/>
      <c r="L13" s="51"/>
      <c r="M13" s="11"/>
      <c r="P13" s="23" t="str">
        <f t="shared" ref="P13:P78" si="0">IF(B13&lt;&gt;"",B13,"")</f>
        <v/>
      </c>
      <c r="Q13" s="12">
        <f>IF(H13&gt;I13,I13,H13)</f>
        <v>40</v>
      </c>
      <c r="R13" s="23"/>
      <c r="S13" s="23"/>
    </row>
    <row r="14" spans="2:19" ht="132" x14ac:dyDescent="0.25">
      <c r="B14" s="173"/>
      <c r="C14" s="6" t="s">
        <v>14</v>
      </c>
      <c r="D14" s="28" t="s">
        <v>19</v>
      </c>
      <c r="E14" s="174"/>
      <c r="F14" s="48">
        <f>Büro!F14</f>
        <v>0</v>
      </c>
      <c r="G14" s="174"/>
      <c r="H14" s="13">
        <v>10</v>
      </c>
      <c r="I14" s="12">
        <v>10</v>
      </c>
      <c r="J14" s="174"/>
      <c r="K14" s="174"/>
      <c r="L14" s="51"/>
      <c r="M14" s="11"/>
      <c r="P14" s="23" t="str">
        <f t="shared" si="0"/>
        <v/>
      </c>
      <c r="Q14" s="12">
        <f t="shared" ref="Q14:Q79" si="1">IF(H14&gt;I14,I14,H14)</f>
        <v>10</v>
      </c>
      <c r="R14" s="23"/>
      <c r="S14" s="23"/>
    </row>
    <row r="15" spans="2:19" ht="132" x14ac:dyDescent="0.25">
      <c r="B15" s="173"/>
      <c r="C15" s="6" t="s">
        <v>15</v>
      </c>
      <c r="D15" s="28" t="s">
        <v>16</v>
      </c>
      <c r="E15" s="174"/>
      <c r="F15" s="48">
        <f>Büro!F15</f>
        <v>0</v>
      </c>
      <c r="G15" s="174"/>
      <c r="H15" s="13">
        <v>40</v>
      </c>
      <c r="I15" s="12">
        <v>40</v>
      </c>
      <c r="J15" s="174"/>
      <c r="K15" s="174"/>
      <c r="L15" s="51"/>
      <c r="M15" s="11"/>
      <c r="P15" s="23" t="str">
        <f t="shared" si="0"/>
        <v/>
      </c>
      <c r="Q15" s="12">
        <f t="shared" si="1"/>
        <v>40</v>
      </c>
      <c r="R15" s="23"/>
      <c r="S15" s="23"/>
    </row>
    <row r="16" spans="2:19" ht="132" x14ac:dyDescent="0.25">
      <c r="B16" s="173"/>
      <c r="C16" s="6" t="s">
        <v>17</v>
      </c>
      <c r="D16" s="28" t="s">
        <v>18</v>
      </c>
      <c r="E16" s="174"/>
      <c r="F16" s="48">
        <f>Büro!F16</f>
        <v>0</v>
      </c>
      <c r="G16" s="174"/>
      <c r="H16" s="13">
        <v>10</v>
      </c>
      <c r="I16" s="12">
        <v>10</v>
      </c>
      <c r="J16" s="174"/>
      <c r="K16" s="174"/>
      <c r="L16" s="51"/>
      <c r="M16" s="11"/>
      <c r="P16" s="23" t="str">
        <f t="shared" si="0"/>
        <v/>
      </c>
      <c r="Q16" s="12">
        <f t="shared" si="1"/>
        <v>10</v>
      </c>
      <c r="R16" s="23"/>
      <c r="S16" s="23"/>
    </row>
    <row r="17" spans="2:19" ht="132" x14ac:dyDescent="0.25">
      <c r="B17" s="173"/>
      <c r="C17" s="6" t="s">
        <v>22</v>
      </c>
      <c r="D17" s="28" t="s">
        <v>21</v>
      </c>
      <c r="E17" s="174"/>
      <c r="F17" s="48">
        <f>Büro!F17</f>
        <v>0</v>
      </c>
      <c r="G17" s="174"/>
      <c r="H17" s="13">
        <v>12</v>
      </c>
      <c r="I17" s="12">
        <v>12</v>
      </c>
      <c r="J17" s="174"/>
      <c r="K17" s="174"/>
      <c r="L17" s="51"/>
      <c r="M17" s="11"/>
      <c r="P17" s="23" t="str">
        <f t="shared" si="0"/>
        <v/>
      </c>
      <c r="Q17" s="12">
        <f t="shared" si="1"/>
        <v>12</v>
      </c>
      <c r="R17" s="23"/>
      <c r="S17" s="23"/>
    </row>
    <row r="18" spans="2:19" ht="26.1" customHeight="1" x14ac:dyDescent="0.25">
      <c r="B18" s="29" t="s">
        <v>23</v>
      </c>
      <c r="C18" s="172" t="s">
        <v>24</v>
      </c>
      <c r="D18" s="172"/>
      <c r="E18" s="47">
        <f>Büro!E18</f>
        <v>0</v>
      </c>
      <c r="F18" s="23"/>
      <c r="G18" s="49">
        <f>R18</f>
        <v>100</v>
      </c>
      <c r="H18" s="23"/>
      <c r="I18" s="12">
        <v>100</v>
      </c>
      <c r="J18" s="12">
        <v>8</v>
      </c>
      <c r="K18" s="21">
        <f>R18/I18</f>
        <v>1</v>
      </c>
      <c r="L18" s="50"/>
      <c r="M18" s="11"/>
      <c r="P18" s="12" t="str">
        <f t="shared" si="0"/>
        <v>ENV1.2</v>
      </c>
      <c r="Q18" s="23"/>
      <c r="R18" s="12">
        <f>IF(SUM(Q19:Q21)&gt;I18,I18,SUM(Q19:Q21))</f>
        <v>100</v>
      </c>
      <c r="S18" s="23"/>
    </row>
    <row r="19" spans="2:19" ht="158.4" x14ac:dyDescent="0.25">
      <c r="B19" s="173"/>
      <c r="C19" s="2" t="s">
        <v>13</v>
      </c>
      <c r="D19" s="22" t="s">
        <v>299</v>
      </c>
      <c r="E19" s="174"/>
      <c r="F19" s="48">
        <f>Büro!F19</f>
        <v>0</v>
      </c>
      <c r="G19" s="174"/>
      <c r="H19" s="13">
        <v>60</v>
      </c>
      <c r="I19" s="12">
        <v>60</v>
      </c>
      <c r="J19" s="174"/>
      <c r="K19" s="174"/>
      <c r="L19" s="51"/>
      <c r="M19" s="11"/>
      <c r="P19" s="23" t="str">
        <f t="shared" si="0"/>
        <v/>
      </c>
      <c r="Q19" s="12">
        <f t="shared" si="1"/>
        <v>60</v>
      </c>
      <c r="R19" s="23"/>
      <c r="S19" s="23"/>
    </row>
    <row r="20" spans="2:19" ht="79.2" x14ac:dyDescent="0.25">
      <c r="B20" s="173"/>
      <c r="C20" s="2" t="s">
        <v>14</v>
      </c>
      <c r="D20" s="22" t="s">
        <v>26</v>
      </c>
      <c r="E20" s="174"/>
      <c r="F20" s="48">
        <f>Büro!F20</f>
        <v>0</v>
      </c>
      <c r="G20" s="174"/>
      <c r="H20" s="13">
        <v>10</v>
      </c>
      <c r="I20" s="12">
        <v>10</v>
      </c>
      <c r="J20" s="174"/>
      <c r="K20" s="174"/>
      <c r="L20" s="51"/>
      <c r="M20" s="11"/>
      <c r="P20" s="23" t="str">
        <f t="shared" si="0"/>
        <v/>
      </c>
      <c r="Q20" s="12">
        <f>IF(OR(H20="x",H20="X"),0,IF(H20&gt;I20,I20,H20))</f>
        <v>10</v>
      </c>
      <c r="R20" s="23"/>
      <c r="S20" s="23"/>
    </row>
    <row r="21" spans="2:19" ht="158.4" x14ac:dyDescent="0.25">
      <c r="B21" s="173"/>
      <c r="C21" s="2" t="s">
        <v>15</v>
      </c>
      <c r="D21" s="22" t="s">
        <v>27</v>
      </c>
      <c r="E21" s="174"/>
      <c r="F21" s="48">
        <f>Büro!F21</f>
        <v>0</v>
      </c>
      <c r="G21" s="174"/>
      <c r="H21" s="13">
        <v>40</v>
      </c>
      <c r="I21" s="12">
        <v>40</v>
      </c>
      <c r="J21" s="174"/>
      <c r="K21" s="174"/>
      <c r="L21" s="51"/>
      <c r="M21" s="11"/>
      <c r="P21" s="23" t="str">
        <f t="shared" si="0"/>
        <v/>
      </c>
      <c r="Q21" s="12">
        <f t="shared" si="1"/>
        <v>40</v>
      </c>
      <c r="R21" s="23"/>
      <c r="S21" s="23"/>
    </row>
    <row r="22" spans="2:19" ht="26.1" customHeight="1" x14ac:dyDescent="0.25">
      <c r="B22" s="29" t="s">
        <v>28</v>
      </c>
      <c r="C22" s="175" t="s">
        <v>340</v>
      </c>
      <c r="D22" s="175"/>
      <c r="E22" s="47">
        <f>Büro!E22</f>
        <v>0</v>
      </c>
      <c r="F22" s="23"/>
      <c r="G22" s="49">
        <f>R22</f>
        <v>100</v>
      </c>
      <c r="H22" s="23"/>
      <c r="I22" s="12">
        <v>100</v>
      </c>
      <c r="J22" s="12">
        <v>4</v>
      </c>
      <c r="K22" s="21">
        <f>R22/I22</f>
        <v>1</v>
      </c>
      <c r="L22" s="50"/>
      <c r="M22" s="11"/>
      <c r="P22" s="12" t="str">
        <f t="shared" si="0"/>
        <v>ENV1.3</v>
      </c>
      <c r="Q22" s="23"/>
      <c r="R22" s="12">
        <f>IF(SUM(Q23:Q24)&gt;I22,I22,SUM(Q23:Q24))</f>
        <v>100</v>
      </c>
      <c r="S22" s="23"/>
    </row>
    <row r="23" spans="2:19" ht="132" customHeight="1" x14ac:dyDescent="0.25">
      <c r="B23" s="179"/>
      <c r="C23" s="17" t="s">
        <v>233</v>
      </c>
      <c r="D23" s="18" t="s">
        <v>232</v>
      </c>
      <c r="E23" s="179"/>
      <c r="F23" s="48">
        <f>Büro!F23</f>
        <v>0</v>
      </c>
      <c r="G23" s="179"/>
      <c r="H23" s="13">
        <v>100</v>
      </c>
      <c r="I23" s="12">
        <v>100</v>
      </c>
      <c r="J23" s="179"/>
      <c r="K23" s="179"/>
      <c r="L23" s="54"/>
      <c r="M23" s="11"/>
      <c r="P23" s="179"/>
      <c r="Q23" s="12">
        <f t="shared" si="1"/>
        <v>100</v>
      </c>
      <c r="R23" s="179"/>
      <c r="S23" s="179"/>
    </row>
    <row r="24" spans="2:19" ht="159" customHeight="1" x14ac:dyDescent="0.25">
      <c r="B24" s="180"/>
      <c r="C24" s="17" t="s">
        <v>231</v>
      </c>
      <c r="D24" s="18" t="s">
        <v>234</v>
      </c>
      <c r="E24" s="180"/>
      <c r="F24" s="48">
        <f>Büro!F24</f>
        <v>0</v>
      </c>
      <c r="G24" s="180"/>
      <c r="H24" s="13">
        <v>10</v>
      </c>
      <c r="I24" s="12">
        <v>10</v>
      </c>
      <c r="J24" s="180"/>
      <c r="K24" s="180"/>
      <c r="L24" s="55"/>
      <c r="M24" s="11"/>
      <c r="P24" s="180"/>
      <c r="Q24" s="12">
        <f t="shared" si="1"/>
        <v>10</v>
      </c>
      <c r="R24" s="180"/>
      <c r="S24" s="180"/>
    </row>
    <row r="25" spans="2:19" ht="26.1" customHeight="1" x14ac:dyDescent="0.25">
      <c r="B25" s="29" t="s">
        <v>37</v>
      </c>
      <c r="C25" s="178" t="s">
        <v>38</v>
      </c>
      <c r="D25" s="178"/>
      <c r="E25" s="47">
        <f>Büro!E25</f>
        <v>0</v>
      </c>
      <c r="F25" s="23"/>
      <c r="G25" s="49">
        <f>R25+S25</f>
        <v>115</v>
      </c>
      <c r="H25" s="23"/>
      <c r="I25" s="12">
        <v>115</v>
      </c>
      <c r="J25" s="12">
        <v>6</v>
      </c>
      <c r="K25" s="21">
        <f>(R25/100)+(S25/100)</f>
        <v>1.1499999999999999</v>
      </c>
      <c r="L25" s="50"/>
      <c r="M25" s="11"/>
      <c r="P25" s="12" t="str">
        <f t="shared" si="0"/>
        <v>ENV1.8</v>
      </c>
      <c r="Q25" s="23"/>
      <c r="R25" s="12">
        <f>IF(SUM(Q26:Q30)&gt;100,100,SUM(Q26:Q30))</f>
        <v>100</v>
      </c>
      <c r="S25" s="12">
        <f>SUM(Q31:Q33)</f>
        <v>15</v>
      </c>
    </row>
    <row r="26" spans="2:19" ht="66" x14ac:dyDescent="0.25">
      <c r="B26" s="173"/>
      <c r="C26" s="2" t="s">
        <v>13</v>
      </c>
      <c r="D26" s="28" t="s">
        <v>39</v>
      </c>
      <c r="E26" s="174"/>
      <c r="F26" s="48">
        <f>Büro!F26</f>
        <v>0</v>
      </c>
      <c r="G26" s="174"/>
      <c r="H26" s="13">
        <v>15</v>
      </c>
      <c r="I26" s="12">
        <v>15</v>
      </c>
      <c r="J26" s="174"/>
      <c r="K26" s="174"/>
      <c r="L26" s="51"/>
      <c r="M26" s="11"/>
      <c r="P26" s="23" t="str">
        <f t="shared" si="0"/>
        <v/>
      </c>
      <c r="Q26" s="12">
        <f t="shared" si="1"/>
        <v>15</v>
      </c>
      <c r="R26" s="23"/>
      <c r="S26" s="23"/>
    </row>
    <row r="27" spans="2:19" ht="105.6" x14ac:dyDescent="0.25">
      <c r="B27" s="173"/>
      <c r="C27" s="2" t="s">
        <v>14</v>
      </c>
      <c r="D27" s="28" t="s">
        <v>40</v>
      </c>
      <c r="E27" s="174"/>
      <c r="F27" s="48">
        <f>Büro!F27</f>
        <v>0</v>
      </c>
      <c r="G27" s="174"/>
      <c r="H27" s="13">
        <v>15</v>
      </c>
      <c r="I27" s="12">
        <v>15</v>
      </c>
      <c r="J27" s="174"/>
      <c r="K27" s="174"/>
      <c r="L27" s="51"/>
      <c r="M27" s="11"/>
      <c r="P27" s="23" t="str">
        <f t="shared" si="0"/>
        <v/>
      </c>
      <c r="Q27" s="12">
        <f t="shared" si="1"/>
        <v>15</v>
      </c>
      <c r="R27" s="23"/>
      <c r="S27" s="23"/>
    </row>
    <row r="28" spans="2:19" ht="237.6" x14ac:dyDescent="0.25">
      <c r="B28" s="173"/>
      <c r="C28" s="3" t="s">
        <v>120</v>
      </c>
      <c r="D28" s="28" t="s">
        <v>119</v>
      </c>
      <c r="E28" s="174"/>
      <c r="F28" s="48">
        <f>Büro!F28</f>
        <v>0</v>
      </c>
      <c r="G28" s="174"/>
      <c r="H28" s="13">
        <v>50</v>
      </c>
      <c r="I28" s="12">
        <v>50</v>
      </c>
      <c r="J28" s="174"/>
      <c r="K28" s="174"/>
      <c r="L28" s="51"/>
      <c r="M28" s="11"/>
      <c r="P28" s="23" t="str">
        <f t="shared" si="0"/>
        <v/>
      </c>
      <c r="Q28" s="12">
        <f t="shared" si="1"/>
        <v>50</v>
      </c>
      <c r="R28" s="23"/>
      <c r="S28" s="23"/>
    </row>
    <row r="29" spans="2:19" ht="66" x14ac:dyDescent="0.25">
      <c r="B29" s="173"/>
      <c r="C29" s="2" t="s">
        <v>15</v>
      </c>
      <c r="D29" s="28" t="s">
        <v>42</v>
      </c>
      <c r="E29" s="174"/>
      <c r="F29" s="48">
        <f>Büro!F29</f>
        <v>0</v>
      </c>
      <c r="G29" s="174"/>
      <c r="H29" s="13">
        <v>20</v>
      </c>
      <c r="I29" s="12">
        <v>20</v>
      </c>
      <c r="J29" s="174"/>
      <c r="K29" s="174"/>
      <c r="L29" s="51"/>
      <c r="M29" s="11"/>
      <c r="P29" s="23" t="str">
        <f t="shared" si="0"/>
        <v/>
      </c>
      <c r="Q29" s="12">
        <f t="shared" si="1"/>
        <v>20</v>
      </c>
      <c r="R29" s="23"/>
      <c r="S29" s="23"/>
    </row>
    <row r="30" spans="2:19" ht="144.75" customHeight="1" x14ac:dyDescent="0.25">
      <c r="B30" s="173"/>
      <c r="C30" s="2" t="s">
        <v>17</v>
      </c>
      <c r="D30" s="28" t="s">
        <v>43</v>
      </c>
      <c r="E30" s="174"/>
      <c r="F30" s="48">
        <f>Büro!F30</f>
        <v>0</v>
      </c>
      <c r="G30" s="174"/>
      <c r="H30" s="13">
        <v>5</v>
      </c>
      <c r="I30" s="12">
        <v>5</v>
      </c>
      <c r="J30" s="174"/>
      <c r="K30" s="174"/>
      <c r="L30" s="51"/>
      <c r="M30" s="11"/>
      <c r="P30" s="23" t="str">
        <f t="shared" si="0"/>
        <v/>
      </c>
      <c r="Q30" s="12">
        <f>IF(OR(H30="x",H30="X"),0,IF(H30&gt;I30,I30,H30))</f>
        <v>5</v>
      </c>
      <c r="R30" s="23"/>
      <c r="S30" s="23"/>
    </row>
    <row r="31" spans="2:19" ht="52.8" x14ac:dyDescent="0.25">
      <c r="B31" s="173"/>
      <c r="C31" s="4" t="s">
        <v>35</v>
      </c>
      <c r="D31" s="28" t="s">
        <v>44</v>
      </c>
      <c r="E31" s="174"/>
      <c r="F31" s="48">
        <f>Büro!F31</f>
        <v>0</v>
      </c>
      <c r="G31" s="174"/>
      <c r="H31" s="13">
        <v>5</v>
      </c>
      <c r="I31" s="12">
        <v>5</v>
      </c>
      <c r="J31" s="174"/>
      <c r="K31" s="174"/>
      <c r="L31" s="51"/>
      <c r="M31" s="11"/>
      <c r="P31" s="23" t="str">
        <f t="shared" si="0"/>
        <v/>
      </c>
      <c r="Q31" s="12">
        <f t="shared" si="1"/>
        <v>5</v>
      </c>
      <c r="R31" s="23"/>
      <c r="S31" s="23"/>
    </row>
    <row r="32" spans="2:19" ht="52.8" x14ac:dyDescent="0.25">
      <c r="B32" s="173"/>
      <c r="C32" s="2" t="s">
        <v>36</v>
      </c>
      <c r="D32" s="28" t="s">
        <v>46</v>
      </c>
      <c r="E32" s="174"/>
      <c r="F32" s="48">
        <f>Büro!F32</f>
        <v>0</v>
      </c>
      <c r="G32" s="174"/>
      <c r="H32" s="13">
        <v>5</v>
      </c>
      <c r="I32" s="12">
        <v>5</v>
      </c>
      <c r="J32" s="174"/>
      <c r="K32" s="174"/>
      <c r="L32" s="51"/>
      <c r="M32" s="11"/>
      <c r="P32" s="23" t="str">
        <f t="shared" si="0"/>
        <v/>
      </c>
      <c r="Q32" s="12">
        <f t="shared" si="1"/>
        <v>5</v>
      </c>
      <c r="R32" s="23"/>
      <c r="S32" s="23"/>
    </row>
    <row r="33" spans="2:19" ht="39.6" x14ac:dyDescent="0.25">
      <c r="B33" s="173"/>
      <c r="C33" s="2" t="s">
        <v>45</v>
      </c>
      <c r="D33" s="28" t="s">
        <v>47</v>
      </c>
      <c r="E33" s="174"/>
      <c r="F33" s="48">
        <f>Büro!F33</f>
        <v>0</v>
      </c>
      <c r="G33" s="174"/>
      <c r="H33" s="13">
        <v>5</v>
      </c>
      <c r="I33" s="12">
        <v>5</v>
      </c>
      <c r="J33" s="174"/>
      <c r="K33" s="174"/>
      <c r="L33" s="51"/>
      <c r="M33" s="11"/>
      <c r="P33" s="23" t="str">
        <f t="shared" si="0"/>
        <v/>
      </c>
      <c r="Q33" s="12">
        <f t="shared" si="1"/>
        <v>5</v>
      </c>
      <c r="R33" s="23"/>
      <c r="S33" s="23"/>
    </row>
    <row r="34" spans="2:19" ht="26.1" customHeight="1" x14ac:dyDescent="0.25">
      <c r="B34" s="29" t="s">
        <v>48</v>
      </c>
      <c r="C34" s="178" t="s">
        <v>49</v>
      </c>
      <c r="D34" s="178"/>
      <c r="E34" s="47">
        <f>Büro!E34</f>
        <v>0</v>
      </c>
      <c r="F34" s="23"/>
      <c r="G34" s="49">
        <f>R34+S34</f>
        <v>110</v>
      </c>
      <c r="H34" s="23"/>
      <c r="I34" s="12">
        <v>110</v>
      </c>
      <c r="J34" s="12">
        <v>9</v>
      </c>
      <c r="K34" s="21">
        <f>(R34/100)+(S34/100)</f>
        <v>1.1000000000000001</v>
      </c>
      <c r="L34" s="50"/>
      <c r="M34" s="11"/>
      <c r="P34" s="12" t="str">
        <f t="shared" si="0"/>
        <v>ECO1.1</v>
      </c>
      <c r="Q34" s="23"/>
      <c r="R34" s="12">
        <f>IF(SUM(Q35:Q36)&gt;100,100,SUM(Q35:Q36))</f>
        <v>100</v>
      </c>
      <c r="S34" s="12">
        <f>Q37</f>
        <v>10</v>
      </c>
    </row>
    <row r="35" spans="2:19" ht="296.25" customHeight="1" x14ac:dyDescent="0.25">
      <c r="B35" s="173"/>
      <c r="C35" s="2" t="s">
        <v>13</v>
      </c>
      <c r="D35" s="28" t="s">
        <v>50</v>
      </c>
      <c r="E35" s="174"/>
      <c r="F35" s="48">
        <f>Büro!F35</f>
        <v>0</v>
      </c>
      <c r="G35" s="174"/>
      <c r="H35" s="13">
        <v>85</v>
      </c>
      <c r="I35" s="12">
        <v>85</v>
      </c>
      <c r="J35" s="174"/>
      <c r="K35" s="174"/>
      <c r="L35" s="51"/>
      <c r="M35" s="11"/>
      <c r="P35" s="174" t="str">
        <f t="shared" si="0"/>
        <v/>
      </c>
      <c r="Q35" s="12">
        <f t="shared" si="1"/>
        <v>85</v>
      </c>
      <c r="R35" s="174"/>
      <c r="S35" s="174"/>
    </row>
    <row r="36" spans="2:19" ht="236.25" customHeight="1" x14ac:dyDescent="0.25">
      <c r="B36" s="173"/>
      <c r="C36" s="2" t="s">
        <v>15</v>
      </c>
      <c r="D36" s="28" t="s">
        <v>51</v>
      </c>
      <c r="E36" s="174"/>
      <c r="F36" s="48">
        <f>Büro!F36</f>
        <v>0</v>
      </c>
      <c r="G36" s="174"/>
      <c r="H36" s="13">
        <v>15</v>
      </c>
      <c r="I36" s="12">
        <v>15</v>
      </c>
      <c r="J36" s="174"/>
      <c r="K36" s="174"/>
      <c r="L36" s="51"/>
      <c r="M36" s="11"/>
      <c r="P36" s="174" t="str">
        <f t="shared" si="0"/>
        <v/>
      </c>
      <c r="Q36" s="12">
        <f t="shared" si="1"/>
        <v>15</v>
      </c>
      <c r="R36" s="174"/>
      <c r="S36" s="174"/>
    </row>
    <row r="37" spans="2:19" ht="118.8" x14ac:dyDescent="0.25">
      <c r="B37" s="173"/>
      <c r="C37" s="2" t="s">
        <v>35</v>
      </c>
      <c r="D37" s="28" t="s">
        <v>52</v>
      </c>
      <c r="E37" s="174"/>
      <c r="F37" s="48">
        <f>Büro!F37</f>
        <v>0</v>
      </c>
      <c r="G37" s="174"/>
      <c r="H37" s="13">
        <v>10</v>
      </c>
      <c r="I37" s="12">
        <v>10</v>
      </c>
      <c r="J37" s="174"/>
      <c r="K37" s="174"/>
      <c r="L37" s="51"/>
      <c r="M37" s="11"/>
      <c r="P37" s="174" t="str">
        <f t="shared" si="0"/>
        <v/>
      </c>
      <c r="Q37" s="12">
        <f t="shared" si="1"/>
        <v>10</v>
      </c>
      <c r="R37" s="174"/>
      <c r="S37" s="174"/>
    </row>
    <row r="38" spans="2:19" ht="26.1" customHeight="1" x14ac:dyDescent="0.25">
      <c r="B38" s="29" t="s">
        <v>53</v>
      </c>
      <c r="C38" s="163" t="s">
        <v>54</v>
      </c>
      <c r="D38" s="163"/>
      <c r="E38" s="47">
        <f>Büro!E38</f>
        <v>0</v>
      </c>
      <c r="F38" s="23"/>
      <c r="G38" s="49">
        <f>R38</f>
        <v>100</v>
      </c>
      <c r="H38" s="23"/>
      <c r="I38" s="12">
        <v>100</v>
      </c>
      <c r="J38" s="12">
        <v>6</v>
      </c>
      <c r="K38" s="21">
        <f>R38/I38</f>
        <v>1</v>
      </c>
      <c r="L38" s="50"/>
      <c r="M38" s="11"/>
      <c r="P38" s="12" t="str">
        <f t="shared" si="0"/>
        <v>ECO2.1</v>
      </c>
      <c r="Q38" s="23"/>
      <c r="R38" s="12">
        <f>IF(SUM(Q39:Q44)&gt;100,100,SUM(Q39:Q44))</f>
        <v>100</v>
      </c>
      <c r="S38" s="23"/>
    </row>
    <row r="39" spans="2:19" ht="79.2" x14ac:dyDescent="0.25">
      <c r="B39" s="173"/>
      <c r="C39" s="2" t="s">
        <v>13</v>
      </c>
      <c r="D39" s="5" t="s">
        <v>55</v>
      </c>
      <c r="E39" s="174"/>
      <c r="F39" s="48">
        <f>Büro!F39</f>
        <v>0</v>
      </c>
      <c r="G39" s="174"/>
      <c r="H39" s="13">
        <v>20</v>
      </c>
      <c r="I39" s="12">
        <v>20</v>
      </c>
      <c r="J39" s="174"/>
      <c r="K39" s="174"/>
      <c r="L39" s="51"/>
      <c r="M39" s="11"/>
      <c r="P39" s="174" t="str">
        <f t="shared" si="0"/>
        <v/>
      </c>
      <c r="Q39" s="12">
        <f t="shared" si="1"/>
        <v>20</v>
      </c>
      <c r="R39" s="174"/>
      <c r="S39" s="174"/>
    </row>
    <row r="40" spans="2:19" ht="79.2" x14ac:dyDescent="0.25">
      <c r="B40" s="173"/>
      <c r="C40" s="2" t="s">
        <v>14</v>
      </c>
      <c r="D40" s="28" t="s">
        <v>56</v>
      </c>
      <c r="E40" s="174"/>
      <c r="F40" s="48">
        <f>Büro!F40</f>
        <v>0</v>
      </c>
      <c r="G40" s="174"/>
      <c r="H40" s="13">
        <v>20</v>
      </c>
      <c r="I40" s="12">
        <v>20</v>
      </c>
      <c r="J40" s="174"/>
      <c r="K40" s="174"/>
      <c r="L40" s="51"/>
      <c r="M40" s="11"/>
      <c r="P40" s="174" t="str">
        <f t="shared" si="0"/>
        <v/>
      </c>
      <c r="Q40" s="12">
        <f t="shared" si="1"/>
        <v>20</v>
      </c>
      <c r="R40" s="174"/>
      <c r="S40" s="174"/>
    </row>
    <row r="41" spans="2:19" ht="66" x14ac:dyDescent="0.25">
      <c r="B41" s="173"/>
      <c r="C41" s="2" t="s">
        <v>41</v>
      </c>
      <c r="D41" s="28" t="s">
        <v>57</v>
      </c>
      <c r="E41" s="174"/>
      <c r="F41" s="48">
        <f>Büro!F41</f>
        <v>0</v>
      </c>
      <c r="G41" s="174"/>
      <c r="H41" s="13">
        <v>20</v>
      </c>
      <c r="I41" s="12">
        <v>20</v>
      </c>
      <c r="J41" s="174"/>
      <c r="K41" s="174"/>
      <c r="L41" s="51"/>
      <c r="M41" s="11"/>
      <c r="P41" s="174" t="str">
        <f t="shared" si="0"/>
        <v/>
      </c>
      <c r="Q41" s="12">
        <f t="shared" si="1"/>
        <v>20</v>
      </c>
      <c r="R41" s="174"/>
      <c r="S41" s="174"/>
    </row>
    <row r="42" spans="2:19" ht="52.8" x14ac:dyDescent="0.25">
      <c r="B42" s="173"/>
      <c r="C42" s="2" t="s">
        <v>15</v>
      </c>
      <c r="D42" s="28" t="s">
        <v>58</v>
      </c>
      <c r="E42" s="174"/>
      <c r="F42" s="48">
        <f>Büro!F42</f>
        <v>0</v>
      </c>
      <c r="G42" s="174"/>
      <c r="H42" s="13">
        <v>20</v>
      </c>
      <c r="I42" s="12">
        <v>20</v>
      </c>
      <c r="J42" s="174"/>
      <c r="K42" s="174"/>
      <c r="L42" s="51"/>
      <c r="M42" s="11"/>
      <c r="P42" s="174" t="str">
        <f t="shared" si="0"/>
        <v/>
      </c>
      <c r="Q42" s="12">
        <f t="shared" si="1"/>
        <v>20</v>
      </c>
      <c r="R42" s="174"/>
      <c r="S42" s="174"/>
    </row>
    <row r="43" spans="2:19" ht="52.8" x14ac:dyDescent="0.25">
      <c r="B43" s="173"/>
      <c r="C43" s="2" t="s">
        <v>17</v>
      </c>
      <c r="D43" s="28" t="s">
        <v>59</v>
      </c>
      <c r="E43" s="174"/>
      <c r="F43" s="48">
        <f>Büro!F43</f>
        <v>0</v>
      </c>
      <c r="G43" s="174"/>
      <c r="H43" s="13">
        <v>5</v>
      </c>
      <c r="I43" s="12">
        <v>5</v>
      </c>
      <c r="J43" s="174"/>
      <c r="K43" s="174"/>
      <c r="L43" s="51"/>
      <c r="M43" s="11"/>
      <c r="P43" s="174" t="str">
        <f t="shared" si="0"/>
        <v/>
      </c>
      <c r="Q43" s="12">
        <f t="shared" si="1"/>
        <v>5</v>
      </c>
      <c r="R43" s="174"/>
      <c r="S43" s="174"/>
    </row>
    <row r="44" spans="2:19" ht="79.2" x14ac:dyDescent="0.25">
      <c r="B44" s="173"/>
      <c r="C44" s="2" t="s">
        <v>35</v>
      </c>
      <c r="D44" s="28" t="s">
        <v>60</v>
      </c>
      <c r="E44" s="174"/>
      <c r="F44" s="48">
        <f>Büro!F44</f>
        <v>0</v>
      </c>
      <c r="G44" s="174"/>
      <c r="H44" s="13">
        <v>20</v>
      </c>
      <c r="I44" s="12">
        <v>20</v>
      </c>
      <c r="J44" s="174"/>
      <c r="K44" s="174"/>
      <c r="L44" s="51"/>
      <c r="M44" s="11"/>
      <c r="P44" s="174" t="str">
        <f t="shared" si="0"/>
        <v/>
      </c>
      <c r="Q44" s="12">
        <f t="shared" si="1"/>
        <v>20</v>
      </c>
      <c r="R44" s="174"/>
      <c r="S44" s="174"/>
    </row>
    <row r="45" spans="2:19" ht="26.1" customHeight="1" x14ac:dyDescent="0.25">
      <c r="B45" s="29" t="s">
        <v>62</v>
      </c>
      <c r="C45" s="181" t="s">
        <v>63</v>
      </c>
      <c r="D45" s="181"/>
      <c r="E45" s="47">
        <f>Büro!E45</f>
        <v>0</v>
      </c>
      <c r="F45" s="23"/>
      <c r="G45" s="49">
        <f>R45</f>
        <v>100</v>
      </c>
      <c r="H45" s="23"/>
      <c r="I45" s="12">
        <v>100</v>
      </c>
      <c r="J45" s="12">
        <v>2</v>
      </c>
      <c r="K45" s="21">
        <f>R45/I45</f>
        <v>1</v>
      </c>
      <c r="L45" s="50"/>
      <c r="M45" s="11"/>
      <c r="P45" s="12" t="str">
        <f t="shared" si="0"/>
        <v>SOC1.1</v>
      </c>
      <c r="Q45" s="23"/>
      <c r="R45" s="12">
        <f>IF(Q46&gt;0,Q46,SUM(IF(Q47+Q48+Q49&gt;25,25,Q47+Q48+Q49),IF(Q50+Q51&gt;15,15,Q50+Q51),IF(Q52+Q53&gt;15,15,Q52+Q53),IF(Q54+Q55&gt;15,15,Q54+Q55),IF(Q56+Q57&gt;15,15,Q56+Q57)))</f>
        <v>100</v>
      </c>
      <c r="S45" s="23"/>
    </row>
    <row r="46" spans="2:19" ht="132" x14ac:dyDescent="0.25">
      <c r="B46" s="173"/>
      <c r="C46" s="2" t="s">
        <v>13</v>
      </c>
      <c r="D46" s="28" t="s">
        <v>64</v>
      </c>
      <c r="E46" s="174"/>
      <c r="F46" s="48">
        <f>Büro!F46</f>
        <v>0</v>
      </c>
      <c r="G46" s="174"/>
      <c r="H46" s="13">
        <v>100</v>
      </c>
      <c r="I46" s="12">
        <v>100</v>
      </c>
      <c r="J46" s="174"/>
      <c r="K46" s="174"/>
      <c r="L46" s="51"/>
      <c r="M46" s="11"/>
      <c r="P46" s="174" t="str">
        <f t="shared" si="0"/>
        <v/>
      </c>
      <c r="Q46" s="12">
        <f t="shared" si="1"/>
        <v>100</v>
      </c>
      <c r="R46" s="174"/>
      <c r="S46" s="174"/>
    </row>
    <row r="47" spans="2:19" ht="118.8" x14ac:dyDescent="0.25">
      <c r="B47" s="173"/>
      <c r="C47" s="2" t="s">
        <v>31</v>
      </c>
      <c r="D47" s="28" t="s">
        <v>65</v>
      </c>
      <c r="E47" s="174"/>
      <c r="F47" s="48">
        <f>Büro!F47</f>
        <v>0</v>
      </c>
      <c r="G47" s="174"/>
      <c r="H47" s="13">
        <v>15</v>
      </c>
      <c r="I47" s="12">
        <v>15</v>
      </c>
      <c r="J47" s="174"/>
      <c r="K47" s="174"/>
      <c r="L47" s="51"/>
      <c r="M47" s="11"/>
      <c r="P47" s="174" t="str">
        <f t="shared" si="0"/>
        <v/>
      </c>
      <c r="Q47" s="12">
        <f t="shared" si="1"/>
        <v>15</v>
      </c>
      <c r="R47" s="174"/>
      <c r="S47" s="174"/>
    </row>
    <row r="48" spans="2:19" ht="132" x14ac:dyDescent="0.25">
      <c r="B48" s="173"/>
      <c r="C48" s="2" t="s">
        <v>32</v>
      </c>
      <c r="D48" s="28" t="s">
        <v>66</v>
      </c>
      <c r="E48" s="174"/>
      <c r="F48" s="48">
        <f>Büro!F48</f>
        <v>0</v>
      </c>
      <c r="G48" s="174"/>
      <c r="H48" s="13">
        <v>15</v>
      </c>
      <c r="I48" s="12">
        <v>15</v>
      </c>
      <c r="J48" s="174"/>
      <c r="K48" s="174"/>
      <c r="L48" s="51"/>
      <c r="M48" s="11"/>
      <c r="P48" s="174" t="str">
        <f t="shared" si="0"/>
        <v/>
      </c>
      <c r="Q48" s="12">
        <f t="shared" si="1"/>
        <v>15</v>
      </c>
      <c r="R48" s="174"/>
      <c r="S48" s="174"/>
    </row>
    <row r="49" spans="2:19" ht="79.2" x14ac:dyDescent="0.25">
      <c r="B49" s="173"/>
      <c r="C49" s="2" t="s">
        <v>67</v>
      </c>
      <c r="D49" s="28" t="s">
        <v>68</v>
      </c>
      <c r="E49" s="174"/>
      <c r="F49" s="48">
        <f>Büro!F49</f>
        <v>0</v>
      </c>
      <c r="G49" s="174"/>
      <c r="H49" s="13">
        <v>25</v>
      </c>
      <c r="I49" s="12">
        <v>25</v>
      </c>
      <c r="J49" s="174"/>
      <c r="K49" s="174"/>
      <c r="L49" s="51"/>
      <c r="M49" s="11"/>
      <c r="P49" s="174" t="str">
        <f t="shared" si="0"/>
        <v/>
      </c>
      <c r="Q49" s="12">
        <f t="shared" si="1"/>
        <v>25</v>
      </c>
      <c r="R49" s="174"/>
      <c r="S49" s="174"/>
    </row>
    <row r="50" spans="2:19" ht="118.8" x14ac:dyDescent="0.25">
      <c r="B50" s="173"/>
      <c r="C50" s="2" t="s">
        <v>33</v>
      </c>
      <c r="D50" s="28" t="s">
        <v>69</v>
      </c>
      <c r="E50" s="174"/>
      <c r="F50" s="48">
        <f>Büro!F50</f>
        <v>0</v>
      </c>
      <c r="G50" s="174"/>
      <c r="H50" s="13">
        <v>15</v>
      </c>
      <c r="I50" s="12">
        <v>15</v>
      </c>
      <c r="J50" s="174"/>
      <c r="K50" s="174"/>
      <c r="L50" s="51"/>
      <c r="M50" s="11"/>
      <c r="P50" s="174" t="str">
        <f t="shared" si="0"/>
        <v/>
      </c>
      <c r="Q50" s="12">
        <f t="shared" si="1"/>
        <v>15</v>
      </c>
      <c r="R50" s="174"/>
      <c r="S50" s="174"/>
    </row>
    <row r="51" spans="2:19" ht="105" customHeight="1" x14ac:dyDescent="0.25">
      <c r="B51" s="173"/>
      <c r="C51" s="2" t="s">
        <v>34</v>
      </c>
      <c r="D51" s="28" t="s">
        <v>300</v>
      </c>
      <c r="E51" s="174"/>
      <c r="F51" s="48">
        <f>Büro!F51</f>
        <v>0</v>
      </c>
      <c r="G51" s="174"/>
      <c r="H51" s="13">
        <v>15</v>
      </c>
      <c r="I51" s="12">
        <v>15</v>
      </c>
      <c r="J51" s="174"/>
      <c r="K51" s="174"/>
      <c r="L51" s="51"/>
      <c r="M51" s="11"/>
      <c r="P51" s="174" t="str">
        <f t="shared" si="0"/>
        <v/>
      </c>
      <c r="Q51" s="12">
        <f t="shared" si="1"/>
        <v>15</v>
      </c>
      <c r="R51" s="174"/>
      <c r="S51" s="174"/>
    </row>
    <row r="52" spans="2:19" ht="105.6" x14ac:dyDescent="0.25">
      <c r="B52" s="173"/>
      <c r="C52" s="2" t="s">
        <v>72</v>
      </c>
      <c r="D52" s="28" t="s">
        <v>71</v>
      </c>
      <c r="E52" s="174"/>
      <c r="F52" s="48">
        <f>Büro!F52</f>
        <v>0</v>
      </c>
      <c r="G52" s="174"/>
      <c r="H52" s="13">
        <v>15</v>
      </c>
      <c r="I52" s="12">
        <v>15</v>
      </c>
      <c r="J52" s="174"/>
      <c r="K52" s="174"/>
      <c r="L52" s="51"/>
      <c r="M52" s="11"/>
      <c r="P52" s="174" t="str">
        <f t="shared" si="0"/>
        <v/>
      </c>
      <c r="Q52" s="12">
        <f t="shared" si="1"/>
        <v>15</v>
      </c>
      <c r="R52" s="174"/>
      <c r="S52" s="174"/>
    </row>
    <row r="53" spans="2:19" ht="132" x14ac:dyDescent="0.25">
      <c r="B53" s="173"/>
      <c r="C53" s="2" t="s">
        <v>74</v>
      </c>
      <c r="D53" s="28" t="s">
        <v>73</v>
      </c>
      <c r="E53" s="174"/>
      <c r="F53" s="48">
        <f>Büro!F53</f>
        <v>0</v>
      </c>
      <c r="G53" s="174"/>
      <c r="H53" s="13">
        <v>15</v>
      </c>
      <c r="I53" s="12">
        <v>15</v>
      </c>
      <c r="J53" s="174"/>
      <c r="K53" s="174"/>
      <c r="L53" s="51"/>
      <c r="M53" s="11"/>
      <c r="P53" s="174" t="str">
        <f t="shared" si="0"/>
        <v/>
      </c>
      <c r="Q53" s="12">
        <f t="shared" si="1"/>
        <v>15</v>
      </c>
      <c r="R53" s="174"/>
      <c r="S53" s="174"/>
    </row>
    <row r="54" spans="2:19" ht="118.8" x14ac:dyDescent="0.25">
      <c r="B54" s="173"/>
      <c r="C54" s="2" t="s">
        <v>76</v>
      </c>
      <c r="D54" s="28" t="s">
        <v>301</v>
      </c>
      <c r="E54" s="174"/>
      <c r="F54" s="48">
        <f>Büro!F54</f>
        <v>0</v>
      </c>
      <c r="G54" s="174"/>
      <c r="H54" s="13">
        <v>15</v>
      </c>
      <c r="I54" s="12">
        <v>15</v>
      </c>
      <c r="J54" s="174"/>
      <c r="K54" s="174"/>
      <c r="L54" s="51"/>
      <c r="M54" s="11"/>
      <c r="P54" s="174" t="str">
        <f t="shared" si="0"/>
        <v/>
      </c>
      <c r="Q54" s="12">
        <f t="shared" si="1"/>
        <v>15</v>
      </c>
      <c r="R54" s="174"/>
      <c r="S54" s="174"/>
    </row>
    <row r="55" spans="2:19" ht="105.6" x14ac:dyDescent="0.25">
      <c r="B55" s="173"/>
      <c r="C55" s="2" t="s">
        <v>77</v>
      </c>
      <c r="D55" s="28" t="s">
        <v>78</v>
      </c>
      <c r="E55" s="174"/>
      <c r="F55" s="48">
        <f>Büro!F55</f>
        <v>0</v>
      </c>
      <c r="G55" s="174"/>
      <c r="H55" s="13">
        <v>15</v>
      </c>
      <c r="I55" s="12">
        <v>15</v>
      </c>
      <c r="J55" s="174"/>
      <c r="K55" s="174"/>
      <c r="L55" s="51"/>
      <c r="M55" s="11"/>
      <c r="P55" s="174" t="str">
        <f t="shared" si="0"/>
        <v/>
      </c>
      <c r="Q55" s="12">
        <f t="shared" si="1"/>
        <v>15</v>
      </c>
      <c r="R55" s="174"/>
      <c r="S55" s="174"/>
    </row>
    <row r="56" spans="2:19" ht="145.19999999999999" x14ac:dyDescent="0.25">
      <c r="B56" s="173"/>
      <c r="C56" s="2" t="s">
        <v>80</v>
      </c>
      <c r="D56" s="28" t="s">
        <v>79</v>
      </c>
      <c r="E56" s="174"/>
      <c r="F56" s="48">
        <f>Büro!F56</f>
        <v>0</v>
      </c>
      <c r="G56" s="174"/>
      <c r="H56" s="13">
        <v>15</v>
      </c>
      <c r="I56" s="12">
        <v>15</v>
      </c>
      <c r="J56" s="174"/>
      <c r="K56" s="174"/>
      <c r="L56" s="51"/>
      <c r="M56" s="11"/>
      <c r="P56" s="174" t="str">
        <f t="shared" si="0"/>
        <v/>
      </c>
      <c r="Q56" s="12">
        <f t="shared" si="1"/>
        <v>15</v>
      </c>
      <c r="R56" s="174"/>
      <c r="S56" s="174"/>
    </row>
    <row r="57" spans="2:19" ht="118.8" x14ac:dyDescent="0.25">
      <c r="B57" s="173"/>
      <c r="C57" s="2" t="s">
        <v>344</v>
      </c>
      <c r="D57" s="28" t="s">
        <v>81</v>
      </c>
      <c r="E57" s="174"/>
      <c r="F57" s="48">
        <f>Büro!F57</f>
        <v>0</v>
      </c>
      <c r="G57" s="174"/>
      <c r="H57" s="13">
        <v>15</v>
      </c>
      <c r="I57" s="12">
        <v>15</v>
      </c>
      <c r="J57" s="174"/>
      <c r="K57" s="174"/>
      <c r="L57" s="51"/>
      <c r="M57" s="11"/>
      <c r="P57" s="174" t="str">
        <f t="shared" si="0"/>
        <v/>
      </c>
      <c r="Q57" s="12">
        <f t="shared" si="1"/>
        <v>15</v>
      </c>
      <c r="R57" s="174"/>
      <c r="S57" s="174"/>
    </row>
    <row r="58" spans="2:19" ht="26.1" customHeight="1" x14ac:dyDescent="0.25">
      <c r="B58" s="29" t="s">
        <v>82</v>
      </c>
      <c r="C58" s="181" t="s">
        <v>83</v>
      </c>
      <c r="D58" s="181"/>
      <c r="E58" s="47">
        <f>Büro!E58</f>
        <v>0</v>
      </c>
      <c r="F58" s="23"/>
      <c r="G58" s="49">
        <f>R58+S58</f>
        <v>104</v>
      </c>
      <c r="H58" s="23"/>
      <c r="I58" s="12">
        <v>104</v>
      </c>
      <c r="J58" s="12">
        <v>8</v>
      </c>
      <c r="K58" s="21">
        <f>(R58/100)+(S58/100)</f>
        <v>1.04</v>
      </c>
      <c r="L58" s="50"/>
      <c r="M58" s="11"/>
      <c r="P58" s="12" t="str">
        <f t="shared" si="0"/>
        <v>SOC1.2</v>
      </c>
      <c r="Q58" s="23"/>
      <c r="R58" s="12">
        <f>IF(SUM(IF(SUM(Q59:Q61)&gt;60,60,SUM(Q59:Q61)),SUM(Q62:Q65))&gt;100,100,SUM(IF(SUM(Q59:Q61)&gt;60,60,SUM(Q59:Q61)),SUM(Q62:Q65)))</f>
        <v>100</v>
      </c>
      <c r="S58" s="12">
        <f>SUM(Q66:Q67)</f>
        <v>4</v>
      </c>
    </row>
    <row r="59" spans="2:19" ht="167.4" customHeight="1" x14ac:dyDescent="0.25">
      <c r="B59" s="173"/>
      <c r="C59" s="2" t="s">
        <v>13</v>
      </c>
      <c r="D59" s="28" t="s">
        <v>345</v>
      </c>
      <c r="E59" s="174"/>
      <c r="F59" s="48">
        <f>Büro!F59</f>
        <v>0</v>
      </c>
      <c r="G59" s="174"/>
      <c r="H59" s="13">
        <v>60</v>
      </c>
      <c r="I59" s="12">
        <v>60</v>
      </c>
      <c r="J59" s="174"/>
      <c r="K59" s="174"/>
      <c r="L59" s="51"/>
      <c r="M59" s="11"/>
      <c r="P59" s="174" t="str">
        <f t="shared" si="0"/>
        <v/>
      </c>
      <c r="Q59" s="12">
        <f t="shared" si="1"/>
        <v>60</v>
      </c>
      <c r="R59" s="174"/>
      <c r="S59" s="174"/>
    </row>
    <row r="60" spans="2:19" ht="105.6" x14ac:dyDescent="0.25">
      <c r="B60" s="173"/>
      <c r="C60" s="2" t="s">
        <v>29</v>
      </c>
      <c r="D60" s="28" t="s">
        <v>357</v>
      </c>
      <c r="E60" s="174"/>
      <c r="F60" s="48">
        <f>Büro!F60</f>
        <v>0</v>
      </c>
      <c r="G60" s="174"/>
      <c r="H60" s="13">
        <v>30</v>
      </c>
      <c r="I60" s="12">
        <v>30</v>
      </c>
      <c r="J60" s="174"/>
      <c r="K60" s="174"/>
      <c r="L60" s="51"/>
      <c r="M60" s="11"/>
      <c r="P60" s="174" t="str">
        <f t="shared" si="0"/>
        <v/>
      </c>
      <c r="Q60" s="12">
        <f t="shared" si="1"/>
        <v>30</v>
      </c>
      <c r="R60" s="174"/>
      <c r="S60" s="174"/>
    </row>
    <row r="61" spans="2:19" ht="66" x14ac:dyDescent="0.25">
      <c r="B61" s="173"/>
      <c r="C61" s="2" t="s">
        <v>30</v>
      </c>
      <c r="D61" s="28" t="s">
        <v>85</v>
      </c>
      <c r="E61" s="174"/>
      <c r="F61" s="48">
        <f>Büro!F61</f>
        <v>0</v>
      </c>
      <c r="G61" s="174"/>
      <c r="H61" s="13">
        <v>25</v>
      </c>
      <c r="I61" s="12">
        <v>25</v>
      </c>
      <c r="J61" s="174"/>
      <c r="K61" s="174"/>
      <c r="L61" s="51"/>
      <c r="M61" s="11"/>
      <c r="P61" s="174" t="str">
        <f t="shared" si="0"/>
        <v/>
      </c>
      <c r="Q61" s="12">
        <f t="shared" si="1"/>
        <v>25</v>
      </c>
      <c r="R61" s="174"/>
      <c r="S61" s="174"/>
    </row>
    <row r="62" spans="2:19" ht="369.6" x14ac:dyDescent="0.25">
      <c r="B62" s="173"/>
      <c r="C62" s="3" t="s">
        <v>122</v>
      </c>
      <c r="D62" s="28" t="s">
        <v>121</v>
      </c>
      <c r="E62" s="174"/>
      <c r="F62" s="48">
        <f>Büro!F62</f>
        <v>0</v>
      </c>
      <c r="G62" s="174"/>
      <c r="H62" s="13">
        <v>40</v>
      </c>
      <c r="I62" s="12">
        <v>40</v>
      </c>
      <c r="J62" s="174"/>
      <c r="K62" s="174"/>
      <c r="L62" s="51"/>
      <c r="M62" s="11"/>
      <c r="P62" s="174" t="str">
        <f t="shared" si="0"/>
        <v/>
      </c>
      <c r="Q62" s="12">
        <f t="shared" si="1"/>
        <v>40</v>
      </c>
      <c r="R62" s="174"/>
      <c r="S62" s="174"/>
    </row>
    <row r="63" spans="2:19" ht="118.8" x14ac:dyDescent="0.25">
      <c r="B63" s="173"/>
      <c r="C63" s="6" t="s">
        <v>17</v>
      </c>
      <c r="D63" s="28" t="s">
        <v>86</v>
      </c>
      <c r="E63" s="174"/>
      <c r="F63" s="48">
        <f>Büro!F63</f>
        <v>0</v>
      </c>
      <c r="G63" s="174"/>
      <c r="H63" s="13">
        <v>2</v>
      </c>
      <c r="I63" s="12">
        <v>2</v>
      </c>
      <c r="J63" s="174"/>
      <c r="K63" s="174"/>
      <c r="L63" s="51"/>
      <c r="M63" s="11"/>
      <c r="P63" s="174" t="str">
        <f t="shared" si="0"/>
        <v/>
      </c>
      <c r="Q63" s="12">
        <f>IF(OR(H63="x",H63="X"),0,IF(H63&gt;I63,I63,H63))</f>
        <v>2</v>
      </c>
      <c r="R63" s="174"/>
      <c r="S63" s="174"/>
    </row>
    <row r="64" spans="2:19" ht="81" customHeight="1" x14ac:dyDescent="0.25">
      <c r="B64" s="173"/>
      <c r="C64" s="2" t="s">
        <v>22</v>
      </c>
      <c r="D64" s="28" t="s">
        <v>87</v>
      </c>
      <c r="E64" s="174"/>
      <c r="F64" s="48">
        <f>Büro!F64</f>
        <v>0</v>
      </c>
      <c r="G64" s="174"/>
      <c r="H64" s="13">
        <v>4</v>
      </c>
      <c r="I64" s="12">
        <v>4</v>
      </c>
      <c r="J64" s="174"/>
      <c r="K64" s="174"/>
      <c r="L64" s="51"/>
      <c r="M64" s="11"/>
      <c r="P64" s="174" t="str">
        <f t="shared" si="0"/>
        <v/>
      </c>
      <c r="Q64" s="12">
        <f t="shared" si="1"/>
        <v>4</v>
      </c>
      <c r="R64" s="174"/>
      <c r="S64" s="174"/>
    </row>
    <row r="65" spans="2:19" ht="93" customHeight="1" x14ac:dyDescent="0.25">
      <c r="B65" s="173"/>
      <c r="C65" s="2" t="s">
        <v>88</v>
      </c>
      <c r="D65" s="28" t="s">
        <v>89</v>
      </c>
      <c r="E65" s="174"/>
      <c r="F65" s="48">
        <f>Büro!F65</f>
        <v>0</v>
      </c>
      <c r="G65" s="174"/>
      <c r="H65" s="13">
        <v>6</v>
      </c>
      <c r="I65" s="12">
        <v>6</v>
      </c>
      <c r="J65" s="174"/>
      <c r="K65" s="174"/>
      <c r="L65" s="51"/>
      <c r="M65" s="11"/>
      <c r="P65" s="174" t="str">
        <f t="shared" si="0"/>
        <v/>
      </c>
      <c r="Q65" s="12">
        <f t="shared" si="1"/>
        <v>6</v>
      </c>
      <c r="R65" s="174"/>
      <c r="S65" s="174"/>
    </row>
    <row r="66" spans="2:19" ht="92.4" x14ac:dyDescent="0.25">
      <c r="B66" s="173"/>
      <c r="C66" s="2" t="s">
        <v>35</v>
      </c>
      <c r="D66" s="28" t="s">
        <v>90</v>
      </c>
      <c r="E66" s="174"/>
      <c r="F66" s="48">
        <f>Büro!F66</f>
        <v>0</v>
      </c>
      <c r="G66" s="174"/>
      <c r="H66" s="13">
        <v>2</v>
      </c>
      <c r="I66" s="12">
        <v>2</v>
      </c>
      <c r="J66" s="174"/>
      <c r="K66" s="174"/>
      <c r="L66" s="51"/>
      <c r="M66" s="11"/>
      <c r="P66" s="174" t="str">
        <f t="shared" si="0"/>
        <v/>
      </c>
      <c r="Q66" s="12">
        <f t="shared" si="1"/>
        <v>2</v>
      </c>
      <c r="R66" s="174"/>
      <c r="S66" s="174"/>
    </row>
    <row r="67" spans="2:19" ht="66" x14ac:dyDescent="0.25">
      <c r="B67" s="173"/>
      <c r="C67" s="2" t="s">
        <v>36</v>
      </c>
      <c r="D67" s="28" t="s">
        <v>91</v>
      </c>
      <c r="E67" s="174"/>
      <c r="F67" s="48">
        <f>Büro!F67</f>
        <v>0</v>
      </c>
      <c r="G67" s="174"/>
      <c r="H67" s="13">
        <v>2</v>
      </c>
      <c r="I67" s="12">
        <v>2</v>
      </c>
      <c r="J67" s="174"/>
      <c r="K67" s="174"/>
      <c r="L67" s="51"/>
      <c r="M67" s="11"/>
      <c r="P67" s="174" t="str">
        <f t="shared" si="0"/>
        <v/>
      </c>
      <c r="Q67" s="12">
        <f t="shared" si="1"/>
        <v>2</v>
      </c>
      <c r="R67" s="174"/>
      <c r="S67" s="174"/>
    </row>
    <row r="68" spans="2:19" ht="26.1" customHeight="1" x14ac:dyDescent="0.25">
      <c r="B68" s="29" t="s">
        <v>92</v>
      </c>
      <c r="C68" s="181" t="s">
        <v>93</v>
      </c>
      <c r="D68" s="181"/>
      <c r="E68" s="47">
        <f>Büro!E68</f>
        <v>0</v>
      </c>
      <c r="F68" s="23"/>
      <c r="G68" s="49">
        <f>R68+S68</f>
        <v>110</v>
      </c>
      <c r="H68" s="23"/>
      <c r="I68" s="12">
        <f>IF(SUM(I69,IF(OR(H70="x",H70="X"),0,20),IF(OR(H71="x",H71="X"),0,30),IF(OR(H72="x",H72="X"),0,30),IF(OR(H73="x",H73="X"),0,10),I74)&gt;110,110,SUM(I69,IF(OR(H70="x",H70="X"),0,20),IF(OR(H71="x",H71="X"),0,30),IF(OR(H72="x",H72="X"),0,30),IF(OR(H73="x",H73="X"),0,10),I74))</f>
        <v>110</v>
      </c>
      <c r="J68" s="12">
        <v>5</v>
      </c>
      <c r="K68" s="21">
        <f>(R68/(I68-10))+(S68/100)</f>
        <v>1.1000000000000001</v>
      </c>
      <c r="L68" s="50"/>
      <c r="M68" s="11"/>
      <c r="P68" s="12" t="str">
        <f t="shared" si="0"/>
        <v>SOC1.3</v>
      </c>
      <c r="Q68" s="23"/>
      <c r="R68" s="12">
        <f>IF(SUM(Q69:Q73)&gt;100,100,SUM(Q69:Q73))</f>
        <v>100</v>
      </c>
      <c r="S68" s="12">
        <f>Q74</f>
        <v>10</v>
      </c>
    </row>
    <row r="69" spans="2:19" ht="39.6" x14ac:dyDescent="0.25">
      <c r="B69" s="173"/>
      <c r="C69" s="2" t="s">
        <v>13</v>
      </c>
      <c r="D69" s="28" t="s">
        <v>94</v>
      </c>
      <c r="E69" s="174"/>
      <c r="F69" s="48">
        <f>Büro!F69</f>
        <v>0</v>
      </c>
      <c r="G69" s="174"/>
      <c r="H69" s="13">
        <v>20</v>
      </c>
      <c r="I69" s="12">
        <v>20</v>
      </c>
      <c r="J69" s="174"/>
      <c r="K69" s="174"/>
      <c r="L69" s="51"/>
      <c r="M69" s="11"/>
      <c r="P69" s="174" t="str">
        <f t="shared" si="0"/>
        <v/>
      </c>
      <c r="Q69" s="12">
        <f t="shared" si="1"/>
        <v>20</v>
      </c>
      <c r="R69" s="174"/>
      <c r="S69" s="174"/>
    </row>
    <row r="70" spans="2:19" ht="183.75" customHeight="1" x14ac:dyDescent="0.25">
      <c r="B70" s="173"/>
      <c r="C70" s="2" t="s">
        <v>15</v>
      </c>
      <c r="D70" s="28" t="s">
        <v>95</v>
      </c>
      <c r="E70" s="174"/>
      <c r="F70" s="48">
        <f>Büro!F70</f>
        <v>0</v>
      </c>
      <c r="G70" s="174"/>
      <c r="H70" s="13">
        <v>20</v>
      </c>
      <c r="I70" s="12">
        <v>20</v>
      </c>
      <c r="J70" s="174"/>
      <c r="K70" s="174"/>
      <c r="L70" s="51"/>
      <c r="M70" s="11"/>
      <c r="P70" s="174" t="str">
        <f t="shared" si="0"/>
        <v/>
      </c>
      <c r="Q70" s="12">
        <f>IF(OR(H70="x",H70="X"),0,IF(H70&gt;I70,I70,H70))</f>
        <v>20</v>
      </c>
      <c r="R70" s="174"/>
      <c r="S70" s="174"/>
    </row>
    <row r="71" spans="2:19" ht="316.8" x14ac:dyDescent="0.25">
      <c r="B71" s="173"/>
      <c r="C71" s="6" t="s">
        <v>35</v>
      </c>
      <c r="D71" s="28" t="s">
        <v>343</v>
      </c>
      <c r="E71" s="174"/>
      <c r="F71" s="48">
        <f>Büro!F71</f>
        <v>0</v>
      </c>
      <c r="G71" s="174"/>
      <c r="H71" s="13">
        <v>30</v>
      </c>
      <c r="I71" s="12">
        <v>30</v>
      </c>
      <c r="J71" s="174"/>
      <c r="K71" s="174"/>
      <c r="L71" s="51"/>
      <c r="M71" s="11"/>
      <c r="P71" s="174" t="str">
        <f t="shared" si="0"/>
        <v/>
      </c>
      <c r="Q71" s="12">
        <f t="shared" ref="Q71:Q73" si="2">IF(OR(H71="x",H71="X"),0,IF(H71&gt;I71,I71,H71))</f>
        <v>30</v>
      </c>
      <c r="R71" s="174"/>
      <c r="S71" s="174"/>
    </row>
    <row r="72" spans="2:19" ht="279.60000000000002" x14ac:dyDescent="0.25">
      <c r="B72" s="173"/>
      <c r="C72" s="2" t="s">
        <v>96</v>
      </c>
      <c r="D72" s="28" t="s">
        <v>97</v>
      </c>
      <c r="E72" s="174"/>
      <c r="F72" s="48">
        <f>Büro!F72</f>
        <v>0</v>
      </c>
      <c r="G72" s="174"/>
      <c r="H72" s="13">
        <v>30</v>
      </c>
      <c r="I72" s="12">
        <v>30</v>
      </c>
      <c r="J72" s="174"/>
      <c r="K72" s="174"/>
      <c r="L72" s="51"/>
      <c r="M72" s="11"/>
      <c r="P72" s="174" t="str">
        <f t="shared" si="0"/>
        <v/>
      </c>
      <c r="Q72" s="12">
        <f t="shared" si="2"/>
        <v>30</v>
      </c>
      <c r="R72" s="174"/>
      <c r="S72" s="174"/>
    </row>
    <row r="73" spans="2:19" ht="118.8" x14ac:dyDescent="0.25">
      <c r="B73" s="173"/>
      <c r="C73" s="2" t="s">
        <v>98</v>
      </c>
      <c r="D73" s="28" t="s">
        <v>99</v>
      </c>
      <c r="E73" s="174"/>
      <c r="F73" s="48">
        <f>Büro!F73</f>
        <v>0</v>
      </c>
      <c r="G73" s="174"/>
      <c r="H73" s="13">
        <v>10</v>
      </c>
      <c r="I73" s="12">
        <v>10</v>
      </c>
      <c r="J73" s="174"/>
      <c r="K73" s="174"/>
      <c r="L73" s="51"/>
      <c r="M73" s="11"/>
      <c r="P73" s="174" t="str">
        <f t="shared" si="0"/>
        <v/>
      </c>
      <c r="Q73" s="12">
        <f t="shared" si="2"/>
        <v>10</v>
      </c>
      <c r="R73" s="174"/>
      <c r="S73" s="174"/>
    </row>
    <row r="74" spans="2:19" ht="145.19999999999999" x14ac:dyDescent="0.25">
      <c r="B74" s="173"/>
      <c r="C74" s="2" t="s">
        <v>100</v>
      </c>
      <c r="D74" s="28" t="s">
        <v>101</v>
      </c>
      <c r="E74" s="174"/>
      <c r="F74" s="48">
        <f>Büro!F74</f>
        <v>0</v>
      </c>
      <c r="G74" s="174"/>
      <c r="H74" s="13">
        <v>10</v>
      </c>
      <c r="I74" s="12">
        <v>10</v>
      </c>
      <c r="J74" s="174"/>
      <c r="K74" s="174"/>
      <c r="L74" s="51"/>
      <c r="M74" s="11"/>
      <c r="P74" s="174" t="str">
        <f t="shared" si="0"/>
        <v/>
      </c>
      <c r="Q74" s="12">
        <f t="shared" si="1"/>
        <v>10</v>
      </c>
      <c r="R74" s="174"/>
      <c r="S74" s="174"/>
    </row>
    <row r="75" spans="2:19" ht="26.1" customHeight="1" x14ac:dyDescent="0.25">
      <c r="B75" s="29" t="s">
        <v>102</v>
      </c>
      <c r="C75" s="181" t="s">
        <v>103</v>
      </c>
      <c r="D75" s="181"/>
      <c r="E75" s="47">
        <f>Büro!E75</f>
        <v>0</v>
      </c>
      <c r="F75" s="23"/>
      <c r="G75" s="49">
        <f>R75</f>
        <v>100</v>
      </c>
      <c r="H75" s="23"/>
      <c r="I75" s="12">
        <v>100</v>
      </c>
      <c r="J75" s="12">
        <v>4</v>
      </c>
      <c r="K75" s="21">
        <f>R75/I75</f>
        <v>1</v>
      </c>
      <c r="L75" s="50"/>
      <c r="M75" s="11"/>
      <c r="P75" s="12" t="str">
        <f t="shared" si="0"/>
        <v>SOC1.4</v>
      </c>
      <c r="Q75" s="23"/>
      <c r="R75" s="12">
        <f>IF(H76="Nein",Q78+Q79,Q77+Q78+Q79)</f>
        <v>100</v>
      </c>
      <c r="S75" s="23"/>
    </row>
    <row r="76" spans="2:19" ht="79.2" x14ac:dyDescent="0.25">
      <c r="B76" s="173"/>
      <c r="C76" s="2" t="s">
        <v>13</v>
      </c>
      <c r="D76" s="28" t="s">
        <v>253</v>
      </c>
      <c r="E76" s="174"/>
      <c r="F76" s="48">
        <f>Büro!F76</f>
        <v>0</v>
      </c>
      <c r="G76" s="174"/>
      <c r="H76" s="13" t="s">
        <v>178</v>
      </c>
      <c r="I76" s="12">
        <v>0</v>
      </c>
      <c r="J76" s="174"/>
      <c r="K76" s="174"/>
      <c r="L76" s="51"/>
      <c r="M76" s="11"/>
      <c r="P76" s="174" t="str">
        <f t="shared" si="0"/>
        <v/>
      </c>
      <c r="Q76" s="12">
        <f>I76</f>
        <v>0</v>
      </c>
      <c r="R76" s="174"/>
      <c r="S76" s="174"/>
    </row>
    <row r="77" spans="2:19" ht="92.4" x14ac:dyDescent="0.25">
      <c r="B77" s="173"/>
      <c r="C77" s="2" t="s">
        <v>15</v>
      </c>
      <c r="D77" s="28" t="s">
        <v>104</v>
      </c>
      <c r="E77" s="174"/>
      <c r="F77" s="48">
        <f>Büro!F77</f>
        <v>0</v>
      </c>
      <c r="G77" s="174"/>
      <c r="H77" s="13">
        <v>30</v>
      </c>
      <c r="I77" s="12">
        <v>30</v>
      </c>
      <c r="J77" s="174"/>
      <c r="K77" s="174"/>
      <c r="L77" s="51"/>
      <c r="M77" s="11"/>
      <c r="P77" s="174" t="str">
        <f t="shared" si="0"/>
        <v/>
      </c>
      <c r="Q77" s="12">
        <f t="shared" si="1"/>
        <v>30</v>
      </c>
      <c r="R77" s="174"/>
      <c r="S77" s="174"/>
    </row>
    <row r="78" spans="2:19" ht="118.8" x14ac:dyDescent="0.25">
      <c r="B78" s="173"/>
      <c r="C78" s="2" t="s">
        <v>35</v>
      </c>
      <c r="D78" s="28" t="s">
        <v>105</v>
      </c>
      <c r="E78" s="174"/>
      <c r="F78" s="48">
        <f>Büro!F78</f>
        <v>0</v>
      </c>
      <c r="G78" s="174"/>
      <c r="H78" s="13">
        <v>40</v>
      </c>
      <c r="I78" s="12">
        <v>40</v>
      </c>
      <c r="J78" s="174"/>
      <c r="K78" s="174"/>
      <c r="L78" s="51"/>
      <c r="M78" s="11"/>
      <c r="P78" s="174" t="str">
        <f t="shared" si="0"/>
        <v/>
      </c>
      <c r="Q78" s="12">
        <f t="shared" si="1"/>
        <v>40</v>
      </c>
      <c r="R78" s="174"/>
      <c r="S78" s="174"/>
    </row>
    <row r="79" spans="2:19" ht="158.4" x14ac:dyDescent="0.25">
      <c r="B79" s="173"/>
      <c r="C79" s="2" t="s">
        <v>36</v>
      </c>
      <c r="D79" s="28" t="s">
        <v>106</v>
      </c>
      <c r="E79" s="174"/>
      <c r="F79" s="48">
        <f>Büro!F79</f>
        <v>0</v>
      </c>
      <c r="G79" s="174"/>
      <c r="H79" s="13">
        <v>30</v>
      </c>
      <c r="I79" s="12">
        <v>30</v>
      </c>
      <c r="J79" s="174"/>
      <c r="K79" s="174"/>
      <c r="L79" s="51"/>
      <c r="M79" s="11"/>
      <c r="P79" s="174" t="str">
        <f t="shared" ref="P79:P121" si="3">IF(B79&lt;&gt;"",B79,"")</f>
        <v/>
      </c>
      <c r="Q79" s="12">
        <f t="shared" si="1"/>
        <v>30</v>
      </c>
      <c r="R79" s="174"/>
      <c r="S79" s="174"/>
    </row>
    <row r="80" spans="2:19" ht="26.1" customHeight="1" x14ac:dyDescent="0.25">
      <c r="B80" s="29" t="s">
        <v>107</v>
      </c>
      <c r="C80" s="181" t="s">
        <v>108</v>
      </c>
      <c r="D80" s="181"/>
      <c r="E80" s="47">
        <f>Büro!E80</f>
        <v>0</v>
      </c>
      <c r="F80" s="23"/>
      <c r="G80" s="49">
        <f>R80</f>
        <v>90</v>
      </c>
      <c r="H80" s="23"/>
      <c r="I80" s="12">
        <f>IF(OR(H86="x",H86="X",H87="x",H87="X"),90,100)</f>
        <v>90</v>
      </c>
      <c r="J80" s="12">
        <v>4</v>
      </c>
      <c r="K80" s="21">
        <f>R80/I80</f>
        <v>1</v>
      </c>
      <c r="L80" s="50"/>
      <c r="M80" s="11"/>
      <c r="P80" s="12" t="str">
        <f t="shared" si="3"/>
        <v>SOC1.6</v>
      </c>
      <c r="Q80" s="23"/>
      <c r="R80" s="12">
        <f>IF(SUM(Q81:Q85,IF(OR(H86="x",H86="X",H87="x",H87="X"),0,Q86+Q87))&gt;100,100,SUM(Q81:Q85,IF(OR(H86="x",H86="X",H87="x",H87="X"),0,Q86+Q87)))</f>
        <v>90</v>
      </c>
      <c r="S80" s="23"/>
    </row>
    <row r="81" spans="2:19" ht="277.2" x14ac:dyDescent="0.25">
      <c r="B81" s="173"/>
      <c r="C81" s="3" t="s">
        <v>124</v>
      </c>
      <c r="D81" s="28" t="s">
        <v>123</v>
      </c>
      <c r="E81" s="174"/>
      <c r="F81" s="48">
        <f>Büro!F81</f>
        <v>0</v>
      </c>
      <c r="G81" s="174"/>
      <c r="H81" s="13">
        <v>20</v>
      </c>
      <c r="I81" s="12">
        <v>20</v>
      </c>
      <c r="J81" s="174"/>
      <c r="K81" s="174"/>
      <c r="L81" s="51"/>
      <c r="M81" s="11"/>
      <c r="P81" s="174" t="str">
        <f t="shared" si="3"/>
        <v/>
      </c>
      <c r="Q81" s="12">
        <f t="shared" ref="Q81:Q121" si="4">IF(H81&gt;I81,I81,H81)</f>
        <v>20</v>
      </c>
      <c r="R81" s="174"/>
      <c r="S81" s="174"/>
    </row>
    <row r="82" spans="2:19" ht="184.8" x14ac:dyDescent="0.25">
      <c r="B82" s="173"/>
      <c r="C82" s="3" t="s">
        <v>125</v>
      </c>
      <c r="D82" s="28" t="s">
        <v>126</v>
      </c>
      <c r="E82" s="174"/>
      <c r="F82" s="48">
        <f>Büro!F82</f>
        <v>0</v>
      </c>
      <c r="G82" s="174"/>
      <c r="H82" s="13">
        <v>20</v>
      </c>
      <c r="I82" s="12">
        <v>20</v>
      </c>
      <c r="J82" s="174"/>
      <c r="K82" s="174"/>
      <c r="L82" s="51"/>
      <c r="M82" s="11"/>
      <c r="P82" s="174" t="str">
        <f t="shared" si="3"/>
        <v/>
      </c>
      <c r="Q82" s="12">
        <f t="shared" si="4"/>
        <v>20</v>
      </c>
      <c r="R82" s="174"/>
      <c r="S82" s="174"/>
    </row>
    <row r="83" spans="2:19" ht="158.4" x14ac:dyDescent="0.25">
      <c r="B83" s="173"/>
      <c r="C83" s="7" t="s">
        <v>128</v>
      </c>
      <c r="D83" s="28" t="s">
        <v>127</v>
      </c>
      <c r="E83" s="174"/>
      <c r="F83" s="48">
        <f>Büro!F83</f>
        <v>0</v>
      </c>
      <c r="G83" s="174"/>
      <c r="H83" s="13">
        <v>10</v>
      </c>
      <c r="I83" s="12">
        <v>10</v>
      </c>
      <c r="J83" s="174"/>
      <c r="K83" s="174"/>
      <c r="L83" s="51"/>
      <c r="M83" s="11"/>
      <c r="P83" s="174" t="str">
        <f t="shared" si="3"/>
        <v/>
      </c>
      <c r="Q83" s="12">
        <f t="shared" si="4"/>
        <v>10</v>
      </c>
      <c r="R83" s="174"/>
      <c r="S83" s="174"/>
    </row>
    <row r="84" spans="2:19" ht="270.75" customHeight="1" x14ac:dyDescent="0.25">
      <c r="B84" s="173"/>
      <c r="C84" s="8" t="s">
        <v>109</v>
      </c>
      <c r="D84" s="28" t="s">
        <v>110</v>
      </c>
      <c r="E84" s="174"/>
      <c r="F84" s="48">
        <f>Büro!F84</f>
        <v>0</v>
      </c>
      <c r="G84" s="174"/>
      <c r="H84" s="13">
        <v>20</v>
      </c>
      <c r="I84" s="12">
        <v>20</v>
      </c>
      <c r="J84" s="174"/>
      <c r="K84" s="174"/>
      <c r="L84" s="51"/>
      <c r="M84" s="11"/>
      <c r="P84" s="174" t="str">
        <f t="shared" si="3"/>
        <v/>
      </c>
      <c r="Q84" s="12">
        <f t="shared" si="4"/>
        <v>20</v>
      </c>
      <c r="R84" s="174"/>
      <c r="S84" s="174"/>
    </row>
    <row r="85" spans="2:19" ht="105.6" x14ac:dyDescent="0.25">
      <c r="B85" s="173"/>
      <c r="C85" s="8" t="s">
        <v>111</v>
      </c>
      <c r="D85" s="28" t="s">
        <v>112</v>
      </c>
      <c r="E85" s="174"/>
      <c r="F85" s="48">
        <f>Büro!F85</f>
        <v>0</v>
      </c>
      <c r="G85" s="174"/>
      <c r="H85" s="13">
        <v>20</v>
      </c>
      <c r="I85" s="12">
        <v>20</v>
      </c>
      <c r="J85" s="174"/>
      <c r="K85" s="174"/>
      <c r="L85" s="51"/>
      <c r="M85" s="11"/>
      <c r="P85" s="174" t="str">
        <f t="shared" si="3"/>
        <v/>
      </c>
      <c r="Q85" s="12">
        <f t="shared" si="4"/>
        <v>20</v>
      </c>
      <c r="R85" s="174"/>
      <c r="S85" s="174"/>
    </row>
    <row r="86" spans="2:19" ht="132" x14ac:dyDescent="0.25">
      <c r="B86" s="173"/>
      <c r="C86" s="8" t="s">
        <v>15</v>
      </c>
      <c r="D86" s="28" t="s">
        <v>113</v>
      </c>
      <c r="E86" s="174"/>
      <c r="F86" s="48">
        <f>Büro!F86</f>
        <v>0</v>
      </c>
      <c r="G86" s="174"/>
      <c r="H86" s="13" t="s">
        <v>177</v>
      </c>
      <c r="I86" s="12">
        <v>8</v>
      </c>
      <c r="J86" s="174"/>
      <c r="K86" s="174"/>
      <c r="L86" s="51"/>
      <c r="M86" s="11"/>
      <c r="P86" s="174" t="str">
        <f t="shared" si="3"/>
        <v/>
      </c>
      <c r="Q86" s="12">
        <f>IF(OR(H86="x",H86="X"),0,IF(H86&gt;I86,I86,H86))</f>
        <v>0</v>
      </c>
      <c r="R86" s="174"/>
      <c r="S86" s="174"/>
    </row>
    <row r="87" spans="2:19" ht="211.2" x14ac:dyDescent="0.25">
      <c r="B87" s="173"/>
      <c r="C87" s="7" t="s">
        <v>130</v>
      </c>
      <c r="D87" s="28" t="s">
        <v>129</v>
      </c>
      <c r="E87" s="174"/>
      <c r="F87" s="48">
        <f>Büro!F87</f>
        <v>0</v>
      </c>
      <c r="G87" s="174"/>
      <c r="H87" s="13" t="s">
        <v>177</v>
      </c>
      <c r="I87" s="12">
        <v>12</v>
      </c>
      <c r="J87" s="174"/>
      <c r="K87" s="174"/>
      <c r="L87" s="51"/>
      <c r="M87" s="11"/>
      <c r="P87" s="174" t="str">
        <f t="shared" si="3"/>
        <v/>
      </c>
      <c r="Q87" s="12">
        <f>IF(OR(H87="x",H87="X"),0,IF(H87&gt;I87,I87,H87))</f>
        <v>0</v>
      </c>
      <c r="R87" s="174"/>
      <c r="S87" s="174"/>
    </row>
    <row r="88" spans="2:19" ht="26.1" customHeight="1" x14ac:dyDescent="0.25">
      <c r="B88" s="29" t="s">
        <v>114</v>
      </c>
      <c r="C88" s="163" t="s">
        <v>115</v>
      </c>
      <c r="D88" s="163"/>
      <c r="E88" s="47">
        <f>Büro!E88</f>
        <v>0</v>
      </c>
      <c r="F88" s="23"/>
      <c r="G88" s="49">
        <f>R88</f>
        <v>100</v>
      </c>
      <c r="H88" s="23"/>
      <c r="I88" s="12">
        <v>100</v>
      </c>
      <c r="J88" s="12">
        <v>2</v>
      </c>
      <c r="K88" s="21">
        <f>R88/I88</f>
        <v>1</v>
      </c>
      <c r="L88" s="50"/>
      <c r="M88" s="11"/>
      <c r="P88" s="12" t="str">
        <f t="shared" si="3"/>
        <v>SOC1.8</v>
      </c>
      <c r="Q88" s="23"/>
      <c r="R88" s="12">
        <f>SUM(Q89:Q91)</f>
        <v>100</v>
      </c>
      <c r="S88" s="23"/>
    </row>
    <row r="89" spans="2:19" ht="105.6" x14ac:dyDescent="0.25">
      <c r="B89" s="173"/>
      <c r="C89" s="9" t="s">
        <v>13</v>
      </c>
      <c r="D89" s="28" t="s">
        <v>116</v>
      </c>
      <c r="E89" s="174"/>
      <c r="F89" s="48">
        <f>Büro!F89</f>
        <v>0</v>
      </c>
      <c r="G89" s="174"/>
      <c r="H89" s="13">
        <v>30</v>
      </c>
      <c r="I89" s="12">
        <v>30</v>
      </c>
      <c r="J89" s="174"/>
      <c r="K89" s="174"/>
      <c r="L89" s="51"/>
      <c r="M89" s="11"/>
      <c r="P89" s="174" t="str">
        <f t="shared" si="3"/>
        <v/>
      </c>
      <c r="Q89" s="12">
        <f t="shared" si="4"/>
        <v>30</v>
      </c>
      <c r="R89" s="174"/>
      <c r="S89" s="174"/>
    </row>
    <row r="90" spans="2:19" ht="145.19999999999999" x14ac:dyDescent="0.25">
      <c r="B90" s="173"/>
      <c r="C90" s="10" t="s">
        <v>132</v>
      </c>
      <c r="D90" s="28" t="s">
        <v>131</v>
      </c>
      <c r="E90" s="174"/>
      <c r="F90" s="48">
        <f>Büro!F90</f>
        <v>0</v>
      </c>
      <c r="G90" s="174"/>
      <c r="H90" s="13">
        <v>30</v>
      </c>
      <c r="I90" s="12">
        <v>30</v>
      </c>
      <c r="J90" s="174"/>
      <c r="K90" s="174"/>
      <c r="L90" s="51"/>
      <c r="M90" s="11"/>
      <c r="P90" s="174" t="str">
        <f t="shared" si="3"/>
        <v/>
      </c>
      <c r="Q90" s="12">
        <f t="shared" si="4"/>
        <v>30</v>
      </c>
      <c r="R90" s="174"/>
      <c r="S90" s="174"/>
    </row>
    <row r="91" spans="2:19" ht="303.60000000000002" x14ac:dyDescent="0.25">
      <c r="B91" s="173"/>
      <c r="C91" s="7" t="s">
        <v>134</v>
      </c>
      <c r="D91" s="28" t="s">
        <v>133</v>
      </c>
      <c r="E91" s="174"/>
      <c r="F91" s="48">
        <f>Büro!F91</f>
        <v>0</v>
      </c>
      <c r="G91" s="174"/>
      <c r="H91" s="13">
        <v>40</v>
      </c>
      <c r="I91" s="12">
        <v>40</v>
      </c>
      <c r="J91" s="174"/>
      <c r="K91" s="174"/>
      <c r="L91" s="51"/>
      <c r="M91" s="11"/>
      <c r="P91" s="174" t="str">
        <f t="shared" si="3"/>
        <v/>
      </c>
      <c r="Q91" s="12">
        <f t="shared" si="4"/>
        <v>40</v>
      </c>
      <c r="R91" s="174"/>
      <c r="S91" s="174"/>
    </row>
    <row r="92" spans="2:19" ht="26.1" customHeight="1" x14ac:dyDescent="0.25">
      <c r="B92" s="29" t="s">
        <v>61</v>
      </c>
      <c r="C92" s="182" t="s">
        <v>248</v>
      </c>
      <c r="D92" s="163"/>
      <c r="E92" s="47">
        <f>Büro!E92</f>
        <v>0</v>
      </c>
      <c r="F92" s="48">
        <f>Büro!F92</f>
        <v>0</v>
      </c>
      <c r="G92" s="49">
        <f>R92</f>
        <v>100</v>
      </c>
      <c r="H92" s="13">
        <v>100</v>
      </c>
      <c r="I92" s="12">
        <v>100</v>
      </c>
      <c r="J92" s="12">
        <v>5</v>
      </c>
      <c r="K92" s="21">
        <f>R92/I92</f>
        <v>1</v>
      </c>
      <c r="L92" s="50"/>
      <c r="M92" s="11"/>
      <c r="P92" s="12" t="str">
        <f t="shared" si="3"/>
        <v>SOC2.1</v>
      </c>
      <c r="Q92" s="12">
        <f t="shared" si="4"/>
        <v>100</v>
      </c>
      <c r="R92" s="12">
        <f>Q92</f>
        <v>100</v>
      </c>
      <c r="S92" s="23"/>
    </row>
    <row r="93" spans="2:19" ht="26.1" customHeight="1" x14ac:dyDescent="0.25">
      <c r="B93" s="29" t="s">
        <v>117</v>
      </c>
      <c r="C93" s="163" t="s">
        <v>118</v>
      </c>
      <c r="D93" s="163"/>
      <c r="E93" s="47">
        <f>Büro!E93</f>
        <v>0</v>
      </c>
      <c r="F93" s="23"/>
      <c r="G93" s="49">
        <f>R93+S93</f>
        <v>115</v>
      </c>
      <c r="H93" s="23"/>
      <c r="I93" s="12">
        <f>SUM(IF(OR(H94="x",H94="X"),0,36),I95,I96,IF(OR(H97="x",H97="X"),0,36),I98,I99,I100)</f>
        <v>115</v>
      </c>
      <c r="J93" s="12">
        <v>10</v>
      </c>
      <c r="K93" s="21">
        <f>(R93/(I93-15))+(S93/100)</f>
        <v>1.1499999999999999</v>
      </c>
      <c r="L93" s="50"/>
      <c r="M93" s="11"/>
      <c r="P93" s="12" t="str">
        <f t="shared" si="3"/>
        <v>TEC1.6</v>
      </c>
      <c r="Q93" s="23"/>
      <c r="R93" s="12">
        <f>SUM(Q94,Q97,Q98,Q99,Q100)</f>
        <v>100</v>
      </c>
      <c r="S93" s="12">
        <f>Q95+Q96</f>
        <v>15</v>
      </c>
    </row>
    <row r="94" spans="2:19" ht="171.6" x14ac:dyDescent="0.25">
      <c r="B94" s="173"/>
      <c r="C94" s="7" t="s">
        <v>136</v>
      </c>
      <c r="D94" s="28" t="s">
        <v>135</v>
      </c>
      <c r="E94" s="174"/>
      <c r="F94" s="48">
        <f>Büro!F94</f>
        <v>0</v>
      </c>
      <c r="G94" s="174"/>
      <c r="H94" s="13">
        <v>36</v>
      </c>
      <c r="I94" s="12">
        <v>36</v>
      </c>
      <c r="J94" s="174"/>
      <c r="K94" s="174"/>
      <c r="L94" s="51"/>
      <c r="M94" s="11"/>
      <c r="P94" s="174" t="str">
        <f t="shared" si="3"/>
        <v/>
      </c>
      <c r="Q94" s="12">
        <f>IF(OR(H94="x",H94="X"),0,IF(H94&gt;I94,I94,H94))</f>
        <v>36</v>
      </c>
      <c r="R94" s="174"/>
      <c r="S94" s="174"/>
    </row>
    <row r="95" spans="2:19" ht="105.6" x14ac:dyDescent="0.25">
      <c r="B95" s="173"/>
      <c r="C95" s="7" t="s">
        <v>14</v>
      </c>
      <c r="D95" s="28" t="s">
        <v>137</v>
      </c>
      <c r="E95" s="174"/>
      <c r="F95" s="48">
        <f>Büro!F95</f>
        <v>0</v>
      </c>
      <c r="G95" s="174"/>
      <c r="H95" s="13">
        <v>10</v>
      </c>
      <c r="I95" s="12">
        <v>10</v>
      </c>
      <c r="J95" s="174"/>
      <c r="K95" s="174"/>
      <c r="L95" s="51"/>
      <c r="M95" s="11"/>
      <c r="P95" s="174" t="str">
        <f t="shared" si="3"/>
        <v/>
      </c>
      <c r="Q95" s="12">
        <f t="shared" si="4"/>
        <v>10</v>
      </c>
      <c r="R95" s="174"/>
      <c r="S95" s="174"/>
    </row>
    <row r="96" spans="2:19" ht="105.6" x14ac:dyDescent="0.25">
      <c r="B96" s="173"/>
      <c r="C96" s="7" t="s">
        <v>41</v>
      </c>
      <c r="D96" s="28" t="s">
        <v>138</v>
      </c>
      <c r="E96" s="174"/>
      <c r="F96" s="48">
        <f>Büro!F96</f>
        <v>0</v>
      </c>
      <c r="G96" s="174"/>
      <c r="H96" s="13">
        <v>5</v>
      </c>
      <c r="I96" s="12">
        <v>5</v>
      </c>
      <c r="J96" s="174"/>
      <c r="K96" s="174"/>
      <c r="L96" s="51"/>
      <c r="M96" s="11"/>
      <c r="P96" s="174" t="str">
        <f t="shared" si="3"/>
        <v/>
      </c>
      <c r="Q96" s="12">
        <f t="shared" si="4"/>
        <v>5</v>
      </c>
      <c r="R96" s="174"/>
      <c r="S96" s="174"/>
    </row>
    <row r="97" spans="2:19" ht="171.6" x14ac:dyDescent="0.25">
      <c r="B97" s="173"/>
      <c r="C97" s="7" t="s">
        <v>132</v>
      </c>
      <c r="D97" s="28" t="s">
        <v>139</v>
      </c>
      <c r="E97" s="174"/>
      <c r="F97" s="48">
        <f>Büro!F97</f>
        <v>0</v>
      </c>
      <c r="G97" s="174"/>
      <c r="H97" s="13">
        <v>36</v>
      </c>
      <c r="I97" s="12">
        <v>36</v>
      </c>
      <c r="J97" s="174"/>
      <c r="K97" s="174"/>
      <c r="L97" s="51"/>
      <c r="M97" s="11"/>
      <c r="P97" s="174" t="str">
        <f t="shared" si="3"/>
        <v/>
      </c>
      <c r="Q97" s="12">
        <f>IF(OR(H97="x",H97="X"),0,IF(H97&gt;I97,I97,H97))</f>
        <v>36</v>
      </c>
      <c r="R97" s="174"/>
      <c r="S97" s="174"/>
    </row>
    <row r="98" spans="2:19" ht="79.2" x14ac:dyDescent="0.25">
      <c r="B98" s="173"/>
      <c r="C98" s="7" t="s">
        <v>35</v>
      </c>
      <c r="D98" s="28" t="s">
        <v>140</v>
      </c>
      <c r="E98" s="174"/>
      <c r="F98" s="48">
        <f>Büro!F98</f>
        <v>0</v>
      </c>
      <c r="G98" s="174"/>
      <c r="H98" s="13">
        <v>4</v>
      </c>
      <c r="I98" s="12">
        <v>4</v>
      </c>
      <c r="J98" s="174"/>
      <c r="K98" s="174"/>
      <c r="L98" s="51"/>
      <c r="M98" s="11"/>
      <c r="P98" s="174" t="str">
        <f t="shared" si="3"/>
        <v/>
      </c>
      <c r="Q98" s="12">
        <f t="shared" si="4"/>
        <v>4</v>
      </c>
      <c r="R98" s="174"/>
      <c r="S98" s="174"/>
    </row>
    <row r="99" spans="2:19" ht="79.2" x14ac:dyDescent="0.25">
      <c r="B99" s="173"/>
      <c r="C99" s="7" t="s">
        <v>36</v>
      </c>
      <c r="D99" s="28" t="s">
        <v>141</v>
      </c>
      <c r="E99" s="174"/>
      <c r="F99" s="48">
        <f>Büro!F99</f>
        <v>0</v>
      </c>
      <c r="G99" s="174"/>
      <c r="H99" s="13">
        <v>4</v>
      </c>
      <c r="I99" s="12">
        <v>4</v>
      </c>
      <c r="J99" s="174"/>
      <c r="K99" s="174"/>
      <c r="L99" s="51"/>
      <c r="M99" s="11"/>
      <c r="P99" s="174" t="str">
        <f t="shared" si="3"/>
        <v/>
      </c>
      <c r="Q99" s="12">
        <f t="shared" si="4"/>
        <v>4</v>
      </c>
      <c r="R99" s="174"/>
      <c r="S99" s="174"/>
    </row>
    <row r="100" spans="2:19" ht="92.4" x14ac:dyDescent="0.25">
      <c r="B100" s="173"/>
      <c r="C100" s="7" t="s">
        <v>96</v>
      </c>
      <c r="D100" s="28" t="s">
        <v>142</v>
      </c>
      <c r="E100" s="174"/>
      <c r="F100" s="48">
        <f>Büro!F100</f>
        <v>0</v>
      </c>
      <c r="G100" s="174"/>
      <c r="H100" s="13">
        <v>20</v>
      </c>
      <c r="I100" s="12">
        <v>20</v>
      </c>
      <c r="J100" s="174"/>
      <c r="K100" s="174"/>
      <c r="L100" s="51"/>
      <c r="M100" s="11"/>
      <c r="P100" s="174" t="str">
        <f t="shared" si="3"/>
        <v/>
      </c>
      <c r="Q100" s="12">
        <f t="shared" si="4"/>
        <v>20</v>
      </c>
      <c r="R100" s="174"/>
      <c r="S100" s="174"/>
    </row>
    <row r="101" spans="2:19" ht="26.1" customHeight="1" x14ac:dyDescent="0.25">
      <c r="B101" s="29" t="s">
        <v>143</v>
      </c>
      <c r="C101" s="163" t="s">
        <v>144</v>
      </c>
      <c r="D101" s="163"/>
      <c r="E101" s="47">
        <f>Büro!E101</f>
        <v>0</v>
      </c>
      <c r="F101" s="23"/>
      <c r="G101" s="49">
        <f>R101</f>
        <v>100</v>
      </c>
      <c r="H101" s="23"/>
      <c r="I101" s="12">
        <v>100</v>
      </c>
      <c r="J101" s="12">
        <v>3</v>
      </c>
      <c r="K101" s="21">
        <f>R101/I101</f>
        <v>1</v>
      </c>
      <c r="L101" s="50"/>
      <c r="M101" s="11"/>
      <c r="P101" s="12" t="str">
        <f t="shared" si="3"/>
        <v>PRO1.1</v>
      </c>
      <c r="Q101" s="23"/>
      <c r="R101" s="12">
        <f>SUM(Q102:Q104)</f>
        <v>100</v>
      </c>
      <c r="S101" s="23"/>
    </row>
    <row r="102" spans="2:19" ht="195" customHeight="1" x14ac:dyDescent="0.25">
      <c r="B102" s="173"/>
      <c r="C102" s="10" t="s">
        <v>13</v>
      </c>
      <c r="D102" s="28" t="s">
        <v>145</v>
      </c>
      <c r="E102" s="174"/>
      <c r="F102" s="48">
        <f>Büro!F102</f>
        <v>0</v>
      </c>
      <c r="G102" s="174"/>
      <c r="H102" s="13">
        <v>40</v>
      </c>
      <c r="I102" s="12">
        <v>40</v>
      </c>
      <c r="J102" s="174"/>
      <c r="K102" s="174"/>
      <c r="L102" s="51"/>
      <c r="M102" s="11"/>
      <c r="P102" s="174" t="str">
        <f t="shared" si="3"/>
        <v/>
      </c>
      <c r="Q102" s="12">
        <f t="shared" si="4"/>
        <v>40</v>
      </c>
      <c r="R102" s="174"/>
      <c r="S102" s="174"/>
    </row>
    <row r="103" spans="2:19" ht="184.8" x14ac:dyDescent="0.25">
      <c r="B103" s="173"/>
      <c r="C103" s="10" t="s">
        <v>15</v>
      </c>
      <c r="D103" s="28" t="s">
        <v>146</v>
      </c>
      <c r="E103" s="174"/>
      <c r="F103" s="48">
        <f>Büro!F103</f>
        <v>0</v>
      </c>
      <c r="G103" s="174"/>
      <c r="H103" s="13">
        <v>40</v>
      </c>
      <c r="I103" s="12">
        <v>40</v>
      </c>
      <c r="J103" s="174"/>
      <c r="K103" s="174"/>
      <c r="L103" s="51"/>
      <c r="M103" s="11"/>
      <c r="P103" s="174" t="str">
        <f t="shared" si="3"/>
        <v/>
      </c>
      <c r="Q103" s="12">
        <f t="shared" si="4"/>
        <v>40</v>
      </c>
      <c r="R103" s="174"/>
      <c r="S103" s="174"/>
    </row>
    <row r="104" spans="2:19" ht="211.2" x14ac:dyDescent="0.25">
      <c r="B104" s="173"/>
      <c r="C104" s="10" t="s">
        <v>35</v>
      </c>
      <c r="D104" s="28" t="s">
        <v>147</v>
      </c>
      <c r="E104" s="174"/>
      <c r="F104" s="48">
        <f>Büro!F104</f>
        <v>0</v>
      </c>
      <c r="G104" s="174"/>
      <c r="H104" s="13">
        <v>20</v>
      </c>
      <c r="I104" s="12">
        <v>20</v>
      </c>
      <c r="J104" s="174"/>
      <c r="K104" s="174"/>
      <c r="L104" s="51"/>
      <c r="M104" s="11"/>
      <c r="P104" s="174" t="str">
        <f t="shared" si="3"/>
        <v/>
      </c>
      <c r="Q104" s="12">
        <f t="shared" si="4"/>
        <v>20</v>
      </c>
      <c r="R104" s="174"/>
      <c r="S104" s="174"/>
    </row>
    <row r="105" spans="2:19" ht="26.1" customHeight="1" x14ac:dyDescent="0.25">
      <c r="B105" s="29" t="s">
        <v>148</v>
      </c>
      <c r="C105" s="183" t="s">
        <v>149</v>
      </c>
      <c r="D105" s="183"/>
      <c r="E105" s="47">
        <f>Büro!E105</f>
        <v>0</v>
      </c>
      <c r="F105" s="23"/>
      <c r="G105" s="49">
        <f>R105</f>
        <v>100</v>
      </c>
      <c r="H105" s="23"/>
      <c r="I105" s="12">
        <v>100</v>
      </c>
      <c r="J105" s="12">
        <v>4</v>
      </c>
      <c r="K105" s="21">
        <f>R105/I105</f>
        <v>1</v>
      </c>
      <c r="L105" s="50"/>
      <c r="M105" s="11"/>
      <c r="P105" s="12" t="str">
        <f t="shared" si="3"/>
        <v>PRO1.6</v>
      </c>
      <c r="Q105" s="23"/>
      <c r="R105" s="12">
        <f>IF(SUM(Q106:Q108)&gt;100,100,SUM(Q106:Q108))</f>
        <v>100</v>
      </c>
      <c r="S105" s="23"/>
    </row>
    <row r="106" spans="2:19" ht="157.5" customHeight="1" x14ac:dyDescent="0.25">
      <c r="B106" s="173"/>
      <c r="C106" s="10" t="s">
        <v>13</v>
      </c>
      <c r="D106" s="28" t="s">
        <v>150</v>
      </c>
      <c r="E106" s="174"/>
      <c r="F106" s="48">
        <f>Büro!F106</f>
        <v>0</v>
      </c>
      <c r="G106" s="174"/>
      <c r="H106" s="13">
        <v>50</v>
      </c>
      <c r="I106" s="12">
        <v>50</v>
      </c>
      <c r="J106" s="174"/>
      <c r="K106" s="174"/>
      <c r="L106" s="51"/>
      <c r="M106" s="11"/>
      <c r="P106" s="174" t="str">
        <f t="shared" si="3"/>
        <v/>
      </c>
      <c r="Q106" s="12">
        <f t="shared" si="4"/>
        <v>50</v>
      </c>
      <c r="R106" s="174"/>
      <c r="S106" s="174"/>
    </row>
    <row r="107" spans="2:19" ht="272.25" customHeight="1" x14ac:dyDescent="0.25">
      <c r="B107" s="173"/>
      <c r="C107" s="10" t="s">
        <v>15</v>
      </c>
      <c r="D107" s="28" t="s">
        <v>151</v>
      </c>
      <c r="E107" s="174"/>
      <c r="F107" s="48">
        <f>Büro!F107</f>
        <v>0</v>
      </c>
      <c r="G107" s="174"/>
      <c r="H107" s="13">
        <v>50</v>
      </c>
      <c r="I107" s="12">
        <v>50</v>
      </c>
      <c r="J107" s="174"/>
      <c r="K107" s="174"/>
      <c r="L107" s="51"/>
      <c r="M107" s="11"/>
      <c r="P107" s="174" t="str">
        <f t="shared" si="3"/>
        <v/>
      </c>
      <c r="Q107" s="12">
        <f t="shared" si="4"/>
        <v>50</v>
      </c>
      <c r="R107" s="174"/>
      <c r="S107" s="174"/>
    </row>
    <row r="108" spans="2:19" ht="105.75" customHeight="1" x14ac:dyDescent="0.25">
      <c r="B108" s="173"/>
      <c r="C108" s="8" t="s">
        <v>35</v>
      </c>
      <c r="D108" s="28" t="s">
        <v>152</v>
      </c>
      <c r="E108" s="174"/>
      <c r="F108" s="48">
        <f>Büro!F108</f>
        <v>0</v>
      </c>
      <c r="G108" s="174"/>
      <c r="H108" s="13">
        <v>10</v>
      </c>
      <c r="I108" s="12">
        <v>10</v>
      </c>
      <c r="J108" s="174"/>
      <c r="K108" s="174"/>
      <c r="L108" s="51"/>
      <c r="M108" s="11"/>
      <c r="P108" s="174" t="str">
        <f t="shared" si="3"/>
        <v/>
      </c>
      <c r="Q108" s="12">
        <f t="shared" si="4"/>
        <v>10</v>
      </c>
      <c r="R108" s="174"/>
      <c r="S108" s="174"/>
    </row>
    <row r="109" spans="2:19" ht="26.1" customHeight="1" x14ac:dyDescent="0.25">
      <c r="B109" s="29" t="s">
        <v>153</v>
      </c>
      <c r="C109" s="163" t="s">
        <v>154</v>
      </c>
      <c r="D109" s="163"/>
      <c r="E109" s="47">
        <f>Büro!E109</f>
        <v>0</v>
      </c>
      <c r="F109" s="23"/>
      <c r="G109" s="49">
        <f>R109</f>
        <v>100</v>
      </c>
      <c r="H109" s="23"/>
      <c r="I109" s="12">
        <v>100</v>
      </c>
      <c r="J109" s="12">
        <v>6</v>
      </c>
      <c r="K109" s="21">
        <f>R109/I109</f>
        <v>1</v>
      </c>
      <c r="L109" s="50"/>
      <c r="M109" s="11"/>
      <c r="P109" s="12" t="str">
        <f t="shared" si="3"/>
        <v>PRO1.8</v>
      </c>
      <c r="Q109" s="23"/>
      <c r="R109" s="12">
        <f>SUM(Q110:Q117)</f>
        <v>100</v>
      </c>
      <c r="S109" s="23"/>
    </row>
    <row r="110" spans="2:19" ht="222" customHeight="1" x14ac:dyDescent="0.25">
      <c r="B110" s="173"/>
      <c r="C110" s="8" t="s">
        <v>13</v>
      </c>
      <c r="D110" s="28" t="s">
        <v>155</v>
      </c>
      <c r="E110" s="174"/>
      <c r="F110" s="48">
        <f>Büro!F110</f>
        <v>0</v>
      </c>
      <c r="G110" s="174"/>
      <c r="H110" s="13">
        <v>5</v>
      </c>
      <c r="I110" s="12">
        <v>5</v>
      </c>
      <c r="J110" s="174"/>
      <c r="K110" s="174"/>
      <c r="L110" s="51"/>
      <c r="M110" s="11"/>
      <c r="P110" s="174" t="str">
        <f t="shared" si="3"/>
        <v/>
      </c>
      <c r="Q110" s="12">
        <f t="shared" si="4"/>
        <v>5</v>
      </c>
      <c r="R110" s="174"/>
      <c r="S110" s="174"/>
    </row>
    <row r="111" spans="2:19" ht="211.2" x14ac:dyDescent="0.25">
      <c r="B111" s="173"/>
      <c r="C111" s="8" t="s">
        <v>14</v>
      </c>
      <c r="D111" s="28" t="s">
        <v>156</v>
      </c>
      <c r="E111" s="174"/>
      <c r="F111" s="48">
        <f>Büro!F111</f>
        <v>0</v>
      </c>
      <c r="G111" s="174"/>
      <c r="H111" s="13">
        <v>25</v>
      </c>
      <c r="I111" s="12">
        <v>25</v>
      </c>
      <c r="J111" s="174"/>
      <c r="K111" s="174"/>
      <c r="L111" s="51"/>
      <c r="M111" s="11"/>
      <c r="P111" s="174" t="str">
        <f t="shared" si="3"/>
        <v/>
      </c>
      <c r="Q111" s="12">
        <f t="shared" si="4"/>
        <v>25</v>
      </c>
      <c r="R111" s="174"/>
      <c r="S111" s="174"/>
    </row>
    <row r="112" spans="2:19" ht="145.19999999999999" x14ac:dyDescent="0.25">
      <c r="B112" s="173"/>
      <c r="C112" s="8" t="s">
        <v>41</v>
      </c>
      <c r="D112" s="28" t="s">
        <v>157</v>
      </c>
      <c r="E112" s="174"/>
      <c r="F112" s="48">
        <f>Büro!F112</f>
        <v>0</v>
      </c>
      <c r="G112" s="174"/>
      <c r="H112" s="13">
        <v>10</v>
      </c>
      <c r="I112" s="12">
        <v>10</v>
      </c>
      <c r="J112" s="174"/>
      <c r="K112" s="174"/>
      <c r="L112" s="51"/>
      <c r="M112" s="11"/>
      <c r="P112" s="174" t="str">
        <f t="shared" si="3"/>
        <v/>
      </c>
      <c r="Q112" s="12">
        <f t="shared" si="4"/>
        <v>10</v>
      </c>
      <c r="R112" s="174"/>
      <c r="S112" s="174"/>
    </row>
    <row r="113" spans="2:19" ht="158.4" x14ac:dyDescent="0.25">
      <c r="B113" s="173"/>
      <c r="C113" s="8" t="s">
        <v>109</v>
      </c>
      <c r="D113" s="28" t="s">
        <v>158</v>
      </c>
      <c r="E113" s="174"/>
      <c r="F113" s="48">
        <f>Büro!F113</f>
        <v>0</v>
      </c>
      <c r="G113" s="174"/>
      <c r="H113" s="13">
        <v>10</v>
      </c>
      <c r="I113" s="12">
        <v>10</v>
      </c>
      <c r="J113" s="174"/>
      <c r="K113" s="174"/>
      <c r="L113" s="51"/>
      <c r="M113" s="11"/>
      <c r="P113" s="174" t="str">
        <f t="shared" si="3"/>
        <v/>
      </c>
      <c r="Q113" s="12">
        <f t="shared" si="4"/>
        <v>10</v>
      </c>
      <c r="R113" s="174"/>
      <c r="S113" s="174"/>
    </row>
    <row r="114" spans="2:19" ht="106.5" customHeight="1" x14ac:dyDescent="0.25">
      <c r="B114" s="173"/>
      <c r="C114" s="6" t="s">
        <v>15</v>
      </c>
      <c r="D114" s="28" t="s">
        <v>159</v>
      </c>
      <c r="E114" s="174"/>
      <c r="F114" s="48">
        <f>Büro!F114</f>
        <v>0</v>
      </c>
      <c r="G114" s="174"/>
      <c r="H114" s="13">
        <v>10</v>
      </c>
      <c r="I114" s="12">
        <v>10</v>
      </c>
      <c r="J114" s="174"/>
      <c r="K114" s="174"/>
      <c r="L114" s="51"/>
      <c r="M114" s="11"/>
      <c r="P114" s="174" t="str">
        <f t="shared" si="3"/>
        <v/>
      </c>
      <c r="Q114" s="12">
        <f t="shared" si="4"/>
        <v>10</v>
      </c>
      <c r="R114" s="174"/>
      <c r="S114" s="174"/>
    </row>
    <row r="115" spans="2:19" ht="224.4" x14ac:dyDescent="0.25">
      <c r="B115" s="173"/>
      <c r="C115" s="8" t="s">
        <v>17</v>
      </c>
      <c r="D115" s="28" t="s">
        <v>160</v>
      </c>
      <c r="E115" s="174"/>
      <c r="F115" s="48">
        <f>Büro!F115</f>
        <v>0</v>
      </c>
      <c r="G115" s="174"/>
      <c r="H115" s="13">
        <v>10</v>
      </c>
      <c r="I115" s="12">
        <v>10</v>
      </c>
      <c r="J115" s="174"/>
      <c r="K115" s="174"/>
      <c r="L115" s="51"/>
      <c r="M115" s="11"/>
      <c r="P115" s="174" t="str">
        <f t="shared" si="3"/>
        <v/>
      </c>
      <c r="Q115" s="12">
        <f t="shared" si="4"/>
        <v>10</v>
      </c>
      <c r="R115" s="174"/>
      <c r="S115" s="174"/>
    </row>
    <row r="116" spans="2:19" ht="52.8" x14ac:dyDescent="0.25">
      <c r="B116" s="173"/>
      <c r="C116" s="8" t="s">
        <v>72</v>
      </c>
      <c r="D116" s="28" t="s">
        <v>161</v>
      </c>
      <c r="E116" s="174"/>
      <c r="F116" s="48">
        <f>Büro!F116</f>
        <v>0</v>
      </c>
      <c r="G116" s="174"/>
      <c r="H116" s="13">
        <v>15</v>
      </c>
      <c r="I116" s="12">
        <v>15</v>
      </c>
      <c r="J116" s="174"/>
      <c r="K116" s="174"/>
      <c r="L116" s="51"/>
      <c r="M116" s="11"/>
      <c r="P116" s="174" t="str">
        <f t="shared" si="3"/>
        <v/>
      </c>
      <c r="Q116" s="12">
        <f t="shared" si="4"/>
        <v>15</v>
      </c>
      <c r="R116" s="174"/>
      <c r="S116" s="174"/>
    </row>
    <row r="117" spans="2:19" ht="118.8" x14ac:dyDescent="0.25">
      <c r="B117" s="173"/>
      <c r="C117" s="8" t="s">
        <v>74</v>
      </c>
      <c r="D117" s="28" t="s">
        <v>162</v>
      </c>
      <c r="E117" s="174"/>
      <c r="F117" s="48">
        <f>Büro!F117</f>
        <v>0</v>
      </c>
      <c r="G117" s="174"/>
      <c r="H117" s="13">
        <v>15</v>
      </c>
      <c r="I117" s="12">
        <v>15</v>
      </c>
      <c r="J117" s="174"/>
      <c r="K117" s="174"/>
      <c r="L117" s="51"/>
      <c r="M117" s="11"/>
      <c r="P117" s="174" t="str">
        <f t="shared" si="3"/>
        <v/>
      </c>
      <c r="Q117" s="12">
        <f t="shared" si="4"/>
        <v>15</v>
      </c>
      <c r="R117" s="174"/>
      <c r="S117" s="174"/>
    </row>
    <row r="118" spans="2:19" ht="26.1" customHeight="1" x14ac:dyDescent="0.25">
      <c r="B118" s="29" t="s">
        <v>163</v>
      </c>
      <c r="C118" s="163" t="s">
        <v>164</v>
      </c>
      <c r="D118" s="163"/>
      <c r="E118" s="47">
        <f>Büro!E118</f>
        <v>0</v>
      </c>
      <c r="F118" s="23"/>
      <c r="G118" s="49">
        <f>R118</f>
        <v>100</v>
      </c>
      <c r="H118" s="23"/>
      <c r="I118" s="12">
        <v>100</v>
      </c>
      <c r="J118" s="12">
        <v>2</v>
      </c>
      <c r="K118" s="21">
        <f>R118/I118</f>
        <v>1</v>
      </c>
      <c r="L118" s="50"/>
      <c r="M118" s="11"/>
      <c r="P118" s="12" t="str">
        <f t="shared" si="3"/>
        <v>PRO2.4</v>
      </c>
      <c r="Q118" s="12">
        <f t="shared" si="4"/>
        <v>0</v>
      </c>
      <c r="R118" s="12">
        <f>SUM(Q119:Q121)</f>
        <v>100</v>
      </c>
      <c r="S118" s="23"/>
    </row>
    <row r="119" spans="2:19" ht="26.4" x14ac:dyDescent="0.25">
      <c r="B119" s="173"/>
      <c r="C119" s="9" t="s">
        <v>13</v>
      </c>
      <c r="D119" s="28" t="s">
        <v>165</v>
      </c>
      <c r="E119" s="174"/>
      <c r="F119" s="48">
        <f>Büro!F119</f>
        <v>0</v>
      </c>
      <c r="G119" s="174"/>
      <c r="H119" s="13">
        <v>35</v>
      </c>
      <c r="I119" s="12">
        <v>35</v>
      </c>
      <c r="J119" s="174"/>
      <c r="K119" s="174"/>
      <c r="L119" s="51"/>
      <c r="M119" s="11"/>
      <c r="P119" s="174" t="str">
        <f t="shared" si="3"/>
        <v/>
      </c>
      <c r="Q119" s="12">
        <f t="shared" si="4"/>
        <v>35</v>
      </c>
      <c r="R119" s="174"/>
      <c r="S119" s="174"/>
    </row>
    <row r="120" spans="2:19" ht="92.4" x14ac:dyDescent="0.25">
      <c r="B120" s="173"/>
      <c r="C120" s="9" t="s">
        <v>15</v>
      </c>
      <c r="D120" s="28" t="s">
        <v>166</v>
      </c>
      <c r="E120" s="174"/>
      <c r="F120" s="48">
        <f>Büro!F120</f>
        <v>0</v>
      </c>
      <c r="G120" s="174"/>
      <c r="H120" s="13">
        <v>30</v>
      </c>
      <c r="I120" s="12">
        <v>30</v>
      </c>
      <c r="J120" s="174"/>
      <c r="K120" s="174"/>
      <c r="L120" s="51"/>
      <c r="M120" s="11"/>
      <c r="P120" s="174" t="str">
        <f t="shared" si="3"/>
        <v/>
      </c>
      <c r="Q120" s="12">
        <f t="shared" si="4"/>
        <v>30</v>
      </c>
      <c r="R120" s="174"/>
      <c r="S120" s="174"/>
    </row>
    <row r="121" spans="2:19" ht="26.4" x14ac:dyDescent="0.25">
      <c r="B121" s="173"/>
      <c r="C121" s="9" t="s">
        <v>35</v>
      </c>
      <c r="D121" s="28" t="s">
        <v>167</v>
      </c>
      <c r="E121" s="174"/>
      <c r="F121" s="48">
        <f>Büro!F121</f>
        <v>0</v>
      </c>
      <c r="G121" s="174"/>
      <c r="H121" s="13">
        <v>35</v>
      </c>
      <c r="I121" s="12">
        <v>35</v>
      </c>
      <c r="J121" s="174"/>
      <c r="K121" s="174"/>
      <c r="L121" s="51"/>
      <c r="M121" s="11"/>
      <c r="P121" s="174" t="str">
        <f t="shared" si="3"/>
        <v/>
      </c>
      <c r="Q121" s="12">
        <f t="shared" si="4"/>
        <v>35</v>
      </c>
      <c r="R121" s="174"/>
      <c r="S121" s="174"/>
    </row>
  </sheetData>
  <mergeCells count="180">
    <mergeCell ref="S110:S117"/>
    <mergeCell ref="C118:D118"/>
    <mergeCell ref="B119:B121"/>
    <mergeCell ref="G119:G121"/>
    <mergeCell ref="J119:J121"/>
    <mergeCell ref="K119:K121"/>
    <mergeCell ref="P119:P121"/>
    <mergeCell ref="R119:R121"/>
    <mergeCell ref="S119:S121"/>
    <mergeCell ref="E110:E117"/>
    <mergeCell ref="E119:E121"/>
    <mergeCell ref="S102:S104"/>
    <mergeCell ref="C105:D105"/>
    <mergeCell ref="B106:B108"/>
    <mergeCell ref="G106:G108"/>
    <mergeCell ref="J106:J108"/>
    <mergeCell ref="K106:K108"/>
    <mergeCell ref="P106:P108"/>
    <mergeCell ref="R106:R108"/>
    <mergeCell ref="S106:S108"/>
    <mergeCell ref="E102:E104"/>
    <mergeCell ref="E106:E108"/>
    <mergeCell ref="C101:D101"/>
    <mergeCell ref="B102:B104"/>
    <mergeCell ref="G102:G104"/>
    <mergeCell ref="J102:J104"/>
    <mergeCell ref="K102:K104"/>
    <mergeCell ref="P102:P104"/>
    <mergeCell ref="R102:R104"/>
    <mergeCell ref="C109:D109"/>
    <mergeCell ref="B110:B117"/>
    <mergeCell ref="G110:G117"/>
    <mergeCell ref="J110:J117"/>
    <mergeCell ref="K110:K117"/>
    <mergeCell ref="P110:P117"/>
    <mergeCell ref="R110:R117"/>
    <mergeCell ref="C92:D92"/>
    <mergeCell ref="C93:D93"/>
    <mergeCell ref="B94:B100"/>
    <mergeCell ref="G94:G100"/>
    <mergeCell ref="J94:J100"/>
    <mergeCell ref="K94:K100"/>
    <mergeCell ref="R81:R87"/>
    <mergeCell ref="S81:S87"/>
    <mergeCell ref="C88:D88"/>
    <mergeCell ref="B89:B91"/>
    <mergeCell ref="G89:G91"/>
    <mergeCell ref="J89:J91"/>
    <mergeCell ref="K89:K91"/>
    <mergeCell ref="P89:P91"/>
    <mergeCell ref="R89:R91"/>
    <mergeCell ref="S89:S91"/>
    <mergeCell ref="P94:P100"/>
    <mergeCell ref="R94:R100"/>
    <mergeCell ref="S94:S100"/>
    <mergeCell ref="E81:E87"/>
    <mergeCell ref="E89:E91"/>
    <mergeCell ref="E94:E100"/>
    <mergeCell ref="C80:D80"/>
    <mergeCell ref="B81:B87"/>
    <mergeCell ref="G81:G87"/>
    <mergeCell ref="J81:J87"/>
    <mergeCell ref="K81:K87"/>
    <mergeCell ref="P81:P87"/>
    <mergeCell ref="R69:R74"/>
    <mergeCell ref="S69:S74"/>
    <mergeCell ref="C75:D75"/>
    <mergeCell ref="B76:B79"/>
    <mergeCell ref="G76:G79"/>
    <mergeCell ref="J76:J79"/>
    <mergeCell ref="K76:K79"/>
    <mergeCell ref="P76:P79"/>
    <mergeCell ref="R76:R79"/>
    <mergeCell ref="S76:S79"/>
    <mergeCell ref="E69:E74"/>
    <mergeCell ref="E76:E79"/>
    <mergeCell ref="C68:D68"/>
    <mergeCell ref="B69:B74"/>
    <mergeCell ref="G69:G74"/>
    <mergeCell ref="J69:J74"/>
    <mergeCell ref="K69:K74"/>
    <mergeCell ref="P69:P74"/>
    <mergeCell ref="R46:R57"/>
    <mergeCell ref="S46:S57"/>
    <mergeCell ref="C58:D58"/>
    <mergeCell ref="B59:B67"/>
    <mergeCell ref="G59:G67"/>
    <mergeCell ref="J59:J67"/>
    <mergeCell ref="K59:K67"/>
    <mergeCell ref="P59:P67"/>
    <mergeCell ref="R59:R67"/>
    <mergeCell ref="S59:S67"/>
    <mergeCell ref="E59:E67"/>
    <mergeCell ref="C45:D45"/>
    <mergeCell ref="B46:B57"/>
    <mergeCell ref="G46:G57"/>
    <mergeCell ref="J46:J57"/>
    <mergeCell ref="K46:K57"/>
    <mergeCell ref="P46:P57"/>
    <mergeCell ref="E46:E57"/>
    <mergeCell ref="R35:R37"/>
    <mergeCell ref="S35:S37"/>
    <mergeCell ref="C38:D38"/>
    <mergeCell ref="B39:B44"/>
    <mergeCell ref="G39:G44"/>
    <mergeCell ref="J39:J44"/>
    <mergeCell ref="K39:K44"/>
    <mergeCell ref="P39:P44"/>
    <mergeCell ref="R39:R44"/>
    <mergeCell ref="S39:S44"/>
    <mergeCell ref="E35:E37"/>
    <mergeCell ref="E39:E44"/>
    <mergeCell ref="C34:D34"/>
    <mergeCell ref="B35:B37"/>
    <mergeCell ref="G35:G37"/>
    <mergeCell ref="J35:J37"/>
    <mergeCell ref="K35:K37"/>
    <mergeCell ref="P35:P37"/>
    <mergeCell ref="S23:S24"/>
    <mergeCell ref="C25:D25"/>
    <mergeCell ref="B26:B33"/>
    <mergeCell ref="G26:G33"/>
    <mergeCell ref="J26:J33"/>
    <mergeCell ref="K26:K33"/>
    <mergeCell ref="B23:B24"/>
    <mergeCell ref="G23:G24"/>
    <mergeCell ref="J23:J24"/>
    <mergeCell ref="K23:K24"/>
    <mergeCell ref="P23:P24"/>
    <mergeCell ref="R23:R24"/>
    <mergeCell ref="E23:E24"/>
    <mergeCell ref="E26:E33"/>
    <mergeCell ref="C22:D22"/>
    <mergeCell ref="P10:P11"/>
    <mergeCell ref="Q10:Q11"/>
    <mergeCell ref="R10:R11"/>
    <mergeCell ref="L10:L11"/>
    <mergeCell ref="E13:E17"/>
    <mergeCell ref="E19:E21"/>
    <mergeCell ref="B13:B17"/>
    <mergeCell ref="G13:G17"/>
    <mergeCell ref="J13:J17"/>
    <mergeCell ref="K13:K17"/>
    <mergeCell ref="E10:F10"/>
    <mergeCell ref="B7:C7"/>
    <mergeCell ref="C18:D18"/>
    <mergeCell ref="B19:B21"/>
    <mergeCell ref="G19:G21"/>
    <mergeCell ref="J19:J21"/>
    <mergeCell ref="K19:K21"/>
    <mergeCell ref="D4:F4"/>
    <mergeCell ref="D5:F5"/>
    <mergeCell ref="D6:F6"/>
    <mergeCell ref="D7:F7"/>
    <mergeCell ref="K5:M5"/>
    <mergeCell ref="K6:M6"/>
    <mergeCell ref="S10:S11"/>
    <mergeCell ref="C12:D12"/>
    <mergeCell ref="M10:M11"/>
    <mergeCell ref="B2:C2"/>
    <mergeCell ref="H2:J2"/>
    <mergeCell ref="K2:M2"/>
    <mergeCell ref="B3:C3"/>
    <mergeCell ref="H3:J3"/>
    <mergeCell ref="K3:M3"/>
    <mergeCell ref="D2:F2"/>
    <mergeCell ref="D3:F3"/>
    <mergeCell ref="B4:C4"/>
    <mergeCell ref="H4:J4"/>
    <mergeCell ref="K4:M4"/>
    <mergeCell ref="B8:C8"/>
    <mergeCell ref="B10:D11"/>
    <mergeCell ref="G10:I10"/>
    <mergeCell ref="J10:J11"/>
    <mergeCell ref="K10:K11"/>
    <mergeCell ref="D8:F8"/>
    <mergeCell ref="H5:J5"/>
    <mergeCell ref="H6:J6"/>
    <mergeCell ref="B5:C5"/>
    <mergeCell ref="B6:C6"/>
  </mergeCells>
  <dataValidations count="1">
    <dataValidation type="list" allowBlank="1" showInputMessage="1" showErrorMessage="1" sqref="H76" xr:uid="{00000000-0002-0000-06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CF27AB0C-7948-4354-B63F-BF753D2B6372}">
            <x14:iconSet iconSet="3Symbols" showValue="0" custom="1">
              <x14:cfvo type="percent">
                <xm:f>0</xm:f>
              </x14:cfvo>
              <x14:cfvo type="num">
                <xm:f>2</xm:f>
              </x14:cfvo>
              <x14:cfvo type="num">
                <xm:f>3</xm:f>
              </x14:cfvo>
              <x14:cfIcon iconSet="3Symbols" iconId="2"/>
              <x14:cfIcon iconSet="3Symbols" iconId="1"/>
              <x14:cfIcon iconSet="3Symbols" iconId="0"/>
            </x14:iconSet>
          </x14:cfRule>
          <xm:sqref>L12:L121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47600"/>
  </sheetPr>
  <dimension ref="B2:F38"/>
  <sheetViews>
    <sheetView view="pageBreakPreview" zoomScaleNormal="100" zoomScaleSheetLayoutView="100" workbookViewId="0">
      <selection activeCell="C25" sqref="C25"/>
    </sheetView>
  </sheetViews>
  <sheetFormatPr baseColWidth="10" defaultRowHeight="13.2" x14ac:dyDescent="0.25"/>
  <cols>
    <col min="1" max="1" width="1.6640625" customWidth="1"/>
    <col min="2" max="2" width="9.6640625" customWidth="1"/>
    <col min="3" max="3" width="40.6640625" customWidth="1"/>
    <col min="4" max="6" width="17.6640625" customWidth="1"/>
    <col min="7" max="7" width="1.6640625" customWidth="1"/>
  </cols>
  <sheetData>
    <row r="2" spans="2:6" x14ac:dyDescent="0.25">
      <c r="C2" s="63" t="str">
        <f>Deckblatt!B7</f>
        <v>Vertragsnummer</v>
      </c>
      <c r="D2" s="158">
        <f>Deckblatt!D7</f>
        <v>0</v>
      </c>
      <c r="E2" s="158"/>
      <c r="F2" s="158"/>
    </row>
    <row r="3" spans="2:6" x14ac:dyDescent="0.25">
      <c r="C3" s="63" t="str">
        <f>Deckblatt!B8</f>
        <v>Bauvorhaben</v>
      </c>
      <c r="D3" s="158">
        <f>Deckblatt!D8</f>
        <v>0</v>
      </c>
      <c r="E3" s="158"/>
      <c r="F3" s="158"/>
    </row>
    <row r="4" spans="2:6" x14ac:dyDescent="0.25">
      <c r="C4" s="63" t="str">
        <f>Deckblatt!B10</f>
        <v>ÖGNI Auditor</v>
      </c>
      <c r="D4" s="158">
        <f>Deckblatt!D10</f>
        <v>0</v>
      </c>
      <c r="E4" s="158"/>
      <c r="F4" s="158"/>
    </row>
    <row r="6" spans="2:6" x14ac:dyDescent="0.25">
      <c r="B6" s="185" t="s">
        <v>354</v>
      </c>
      <c r="C6" s="185"/>
      <c r="D6" s="185"/>
      <c r="E6" s="185"/>
      <c r="F6" s="185"/>
    </row>
    <row r="7" spans="2:6" x14ac:dyDescent="0.25">
      <c r="B7" t="str">
        <f>Deckblatt!C4</f>
        <v>© DGNB 2018</v>
      </c>
    </row>
    <row r="9" spans="2:6" ht="26.4" x14ac:dyDescent="0.25">
      <c r="B9" s="20" t="s">
        <v>334</v>
      </c>
      <c r="C9" s="20" t="s">
        <v>0</v>
      </c>
      <c r="D9" s="24" t="s">
        <v>336</v>
      </c>
      <c r="E9" s="24" t="s">
        <v>335</v>
      </c>
      <c r="F9" s="20" t="s">
        <v>11</v>
      </c>
    </row>
    <row r="10" spans="2:6" x14ac:dyDescent="0.25">
      <c r="B10" s="30" t="str">
        <f>'1. Prüfung (Büro)'!B12</f>
        <v>ENV1.1</v>
      </c>
      <c r="C10" s="64" t="str">
        <f>'1. Prüfung (Büro)'!C12</f>
        <v>Umweltwirkungen über den Lebenszyklus</v>
      </c>
      <c r="D10" s="12">
        <f>'1. Prüfung (Büro)'!J12</f>
        <v>12</v>
      </c>
      <c r="E10" s="12">
        <f>'1. Prüfung (Büro)'!G12</f>
        <v>100</v>
      </c>
      <c r="F10" s="21">
        <f>'1. Prüfung (Büro)'!K12</f>
        <v>1</v>
      </c>
    </row>
    <row r="11" spans="2:6" x14ac:dyDescent="0.25">
      <c r="B11" s="30" t="str">
        <f>'1. Prüfung (Büro)'!B18</f>
        <v>ENV1.2</v>
      </c>
      <c r="C11" s="65" t="str">
        <f>'1. Prüfung (Büro)'!C18</f>
        <v>Risiken für die lokale Umwelt</v>
      </c>
      <c r="D11" s="12">
        <f>'1. Prüfung (Büro)'!J18</f>
        <v>8</v>
      </c>
      <c r="E11" s="12">
        <f>'1. Prüfung (Büro)'!G18</f>
        <v>100</v>
      </c>
      <c r="F11" s="21">
        <f>'1. Prüfung (Büro)'!K18</f>
        <v>1</v>
      </c>
    </row>
    <row r="12" spans="2:6" ht="25.5" customHeight="1" x14ac:dyDescent="0.25">
      <c r="B12" s="30" t="str">
        <f>'1. Prüfung (Büro)'!B22</f>
        <v>ENV1.3</v>
      </c>
      <c r="C12" s="65" t="str">
        <f>'1. Prüfung (Büro)'!C22</f>
        <v>Verantwortungsbewusste Ressourcengewinnung</v>
      </c>
      <c r="D12" s="12">
        <f>'1. Prüfung (Büro)'!J22</f>
        <v>4</v>
      </c>
      <c r="E12" s="12">
        <f>'1. Prüfung (Büro)'!G22</f>
        <v>100</v>
      </c>
      <c r="F12" s="21">
        <f>'1. Prüfung (Büro)'!K22</f>
        <v>1</v>
      </c>
    </row>
    <row r="13" spans="2:6" x14ac:dyDescent="0.25">
      <c r="B13" s="30" t="str">
        <f>'1. Prüfung (Büro)'!B25</f>
        <v>ENV1.8</v>
      </c>
      <c r="C13" s="65" t="str">
        <f>'1. Prüfung (Büro)'!C25</f>
        <v>Energieeffizienz und Klimaschutz</v>
      </c>
      <c r="D13" s="12">
        <f>'1. Prüfung (Büro)'!J25</f>
        <v>6</v>
      </c>
      <c r="E13" s="12">
        <f>'1. Prüfung (Büro)'!G25</f>
        <v>115</v>
      </c>
      <c r="F13" s="21">
        <f>'1. Prüfung (Büro)'!K25</f>
        <v>1.1499999999999999</v>
      </c>
    </row>
    <row r="14" spans="2:6" x14ac:dyDescent="0.25">
      <c r="B14" s="30" t="str">
        <f>'1. Prüfung (Büro)'!B34</f>
        <v>ECO1.1</v>
      </c>
      <c r="C14" s="65" t="str">
        <f>'1. Prüfung (Büro)'!C34</f>
        <v>Kosten über den Lebenszyklus</v>
      </c>
      <c r="D14" s="12">
        <f>'1. Prüfung (Büro)'!J34</f>
        <v>9</v>
      </c>
      <c r="E14" s="12">
        <f>'1. Prüfung (Büro)'!G34</f>
        <v>110</v>
      </c>
      <c r="F14" s="21">
        <f>'1. Prüfung (Büro)'!K34</f>
        <v>1.1000000000000001</v>
      </c>
    </row>
    <row r="15" spans="2:6" x14ac:dyDescent="0.25">
      <c r="B15" s="30" t="str">
        <f>'1. Prüfung (Büro)'!B38</f>
        <v>ECO2.1</v>
      </c>
      <c r="C15" s="64" t="str">
        <f>'1. Prüfung (Büro)'!C38</f>
        <v>Flexibilität und Umnutzungsfähigkeit</v>
      </c>
      <c r="D15" s="12">
        <f>'1. Prüfung (Büro)'!J38</f>
        <v>6</v>
      </c>
      <c r="E15" s="12">
        <f>'1. Prüfung (Büro)'!G38</f>
        <v>100</v>
      </c>
      <c r="F15" s="21">
        <f>'1. Prüfung (Büro)'!K38</f>
        <v>1</v>
      </c>
    </row>
    <row r="16" spans="2:6" x14ac:dyDescent="0.25">
      <c r="B16" s="30" t="str">
        <f>'1. Prüfung (Büro)'!B45</f>
        <v>SOC1.1</v>
      </c>
      <c r="C16" s="65" t="str">
        <f>'1. Prüfung (Büro)'!C45</f>
        <v>Thermischer Komfort</v>
      </c>
      <c r="D16" s="12">
        <f>'1. Prüfung (Büro)'!J45</f>
        <v>2</v>
      </c>
      <c r="E16" s="12">
        <f>'1. Prüfung (Büro)'!G45</f>
        <v>100</v>
      </c>
      <c r="F16" s="21">
        <f>'1. Prüfung (Büro)'!K45</f>
        <v>1</v>
      </c>
    </row>
    <row r="17" spans="2:6" x14ac:dyDescent="0.25">
      <c r="B17" s="30" t="str">
        <f>'1. Prüfung (Büro)'!B58</f>
        <v>SOC1.2</v>
      </c>
      <c r="C17" s="65" t="str">
        <f>'1. Prüfung (Büro)'!C58</f>
        <v>Innenraumluftqualität</v>
      </c>
      <c r="D17" s="12">
        <f>'1. Prüfung (Büro)'!J58</f>
        <v>8</v>
      </c>
      <c r="E17" s="12">
        <f>'1. Prüfung (Büro)'!G58</f>
        <v>104</v>
      </c>
      <c r="F17" s="21">
        <f>'1. Prüfung (Büro)'!K58</f>
        <v>1.04</v>
      </c>
    </row>
    <row r="18" spans="2:6" x14ac:dyDescent="0.25">
      <c r="B18" s="30" t="str">
        <f>'1. Prüfung (Büro)'!B68</f>
        <v>SOC1.3</v>
      </c>
      <c r="C18" s="65" t="str">
        <f>'1. Prüfung (Büro)'!C68</f>
        <v>Akustischer Komfort</v>
      </c>
      <c r="D18" s="12">
        <f>'1. Prüfung (Büro)'!J68</f>
        <v>5</v>
      </c>
      <c r="E18" s="12">
        <f>'1. Prüfung (Büro)'!G68</f>
        <v>110</v>
      </c>
      <c r="F18" s="21">
        <f>'1. Prüfung (Büro)'!K68</f>
        <v>1.1000000000000001</v>
      </c>
    </row>
    <row r="19" spans="2:6" x14ac:dyDescent="0.25">
      <c r="B19" s="30" t="str">
        <f>'1. Prüfung (Büro)'!B75</f>
        <v>SOC1.4</v>
      </c>
      <c r="C19" s="65" t="str">
        <f>'1. Prüfung (Büro)'!C75</f>
        <v>Visueller Komfort</v>
      </c>
      <c r="D19" s="12">
        <f>'1. Prüfung (Büro)'!J75</f>
        <v>4</v>
      </c>
      <c r="E19" s="12">
        <f>'1. Prüfung (Büro)'!G75</f>
        <v>100</v>
      </c>
      <c r="F19" s="21">
        <f>'1. Prüfung (Büro)'!K75</f>
        <v>1</v>
      </c>
    </row>
    <row r="20" spans="2:6" x14ac:dyDescent="0.25">
      <c r="B20" s="30" t="str">
        <f>'1. Prüfung (Büro)'!B80</f>
        <v>SOC1.6</v>
      </c>
      <c r="C20" s="65" t="str">
        <f>'1. Prüfung (Büro)'!C80</f>
        <v>Aufenthaltsqualitäten</v>
      </c>
      <c r="D20" s="12">
        <f>'1. Prüfung (Büro)'!J80</f>
        <v>4</v>
      </c>
      <c r="E20" s="12">
        <f>'1. Prüfung (Büro)'!G80</f>
        <v>90</v>
      </c>
      <c r="F20" s="21">
        <f>'1. Prüfung (Büro)'!K80</f>
        <v>1</v>
      </c>
    </row>
    <row r="21" spans="2:6" x14ac:dyDescent="0.25">
      <c r="B21" s="30" t="str">
        <f>'1. Prüfung (Büro)'!B88</f>
        <v>SOC1.8</v>
      </c>
      <c r="C21" s="64" t="str">
        <f>'1. Prüfung (Büro)'!C88</f>
        <v>Gesundheitsfördernde Angebote</v>
      </c>
      <c r="D21" s="12">
        <f>'1. Prüfung (Büro)'!J88</f>
        <v>2</v>
      </c>
      <c r="E21" s="12">
        <f>'1. Prüfung (Büro)'!G88</f>
        <v>100</v>
      </c>
      <c r="F21" s="21">
        <f>'1. Prüfung (Büro)'!K88</f>
        <v>1</v>
      </c>
    </row>
    <row r="22" spans="2:6" x14ac:dyDescent="0.25">
      <c r="B22" s="30" t="str">
        <f>'1. Prüfung (Büro)'!B92</f>
        <v>SOC2.1</v>
      </c>
      <c r="C22" s="64" t="s">
        <v>337</v>
      </c>
      <c r="D22" s="12">
        <f>'1. Prüfung (Büro)'!J92</f>
        <v>5</v>
      </c>
      <c r="E22" s="12">
        <f>'1. Prüfung (Büro)'!H92</f>
        <v>100</v>
      </c>
      <c r="F22" s="21">
        <f>'1. Prüfung (Büro)'!K92</f>
        <v>1</v>
      </c>
    </row>
    <row r="23" spans="2:6" x14ac:dyDescent="0.25">
      <c r="B23" s="30" t="str">
        <f>'1. Prüfung (Büro)'!B93</f>
        <v>TEC1.6</v>
      </c>
      <c r="C23" s="64" t="str">
        <f>'1. Prüfung (Büro)'!C93</f>
        <v>Rückbau- und Recyclingfreundlichkeit</v>
      </c>
      <c r="D23" s="12">
        <f>'1. Prüfung (Büro)'!J93</f>
        <v>10</v>
      </c>
      <c r="E23" s="12">
        <f>'1. Prüfung (Büro)'!G93</f>
        <v>115</v>
      </c>
      <c r="F23" s="21">
        <f>'1. Prüfung (Büro)'!K93</f>
        <v>1.1499999999999999</v>
      </c>
    </row>
    <row r="24" spans="2:6" x14ac:dyDescent="0.25">
      <c r="B24" s="30" t="str">
        <f>'1. Prüfung (Büro)'!B101</f>
        <v>PRO1.1</v>
      </c>
      <c r="C24" s="64" t="str">
        <f>'1. Prüfung (Büro)'!C101</f>
        <v>Projektvorbereitung und Planung</v>
      </c>
      <c r="D24" s="12">
        <f>'1. Prüfung (Büro)'!J101</f>
        <v>3</v>
      </c>
      <c r="E24" s="12">
        <f>'1. Prüfung (Büro)'!G101</f>
        <v>100</v>
      </c>
      <c r="F24" s="21">
        <f>'1. Prüfung (Büro)'!K101</f>
        <v>1</v>
      </c>
    </row>
    <row r="25" spans="2:6" x14ac:dyDescent="0.25">
      <c r="B25" s="30" t="str">
        <f>'1. Prüfung (Büro)'!B105</f>
        <v>PRO1.6</v>
      </c>
      <c r="C25" s="64" t="str">
        <f>'1. Prüfung (Büro)'!C105</f>
        <v>Verfahren zur gestalterischen Konzeption</v>
      </c>
      <c r="D25" s="12">
        <f>'1. Prüfung (Büro)'!J105</f>
        <v>4</v>
      </c>
      <c r="E25" s="12">
        <f>'1. Prüfung (Büro)'!G105</f>
        <v>100</v>
      </c>
      <c r="F25" s="21">
        <f>'1. Prüfung (Büro)'!K105</f>
        <v>1</v>
      </c>
    </row>
    <row r="26" spans="2:6" ht="26.4" x14ac:dyDescent="0.25">
      <c r="B26" s="30" t="str">
        <f>'1. Prüfung (Büro)'!B109</f>
        <v>PRO1.8</v>
      </c>
      <c r="C26" s="64" t="str">
        <f>'1. Prüfung (Büro)'!C109</f>
        <v>Konzeptionierung und Voraussetzungen für eine optimale Nutzung</v>
      </c>
      <c r="D26" s="12">
        <f>'1. Prüfung (Büro)'!J109</f>
        <v>6</v>
      </c>
      <c r="E26" s="12">
        <f>'1. Prüfung (Büro)'!G109</f>
        <v>100</v>
      </c>
      <c r="F26" s="21">
        <f>'1. Prüfung (Büro)'!K109</f>
        <v>1</v>
      </c>
    </row>
    <row r="27" spans="2:6" x14ac:dyDescent="0.25">
      <c r="B27" s="30" t="str">
        <f>'1. Prüfung (Büro)'!B118</f>
        <v>PRO2.4</v>
      </c>
      <c r="C27" s="64" t="str">
        <f>'1. Prüfung (Büro)'!C118</f>
        <v>Nutzerkommunikation</v>
      </c>
      <c r="D27" s="12">
        <f>'1. Prüfung (Büro)'!J118</f>
        <v>2</v>
      </c>
      <c r="E27" s="12">
        <f>'1. Prüfung (Büro)'!G118</f>
        <v>100</v>
      </c>
      <c r="F27" s="21">
        <f>'1. Prüfung (Büro)'!K118</f>
        <v>1</v>
      </c>
    </row>
    <row r="29" spans="2:6" x14ac:dyDescent="0.25">
      <c r="B29" s="192" t="s">
        <v>190</v>
      </c>
      <c r="C29" s="192"/>
      <c r="D29" s="20" t="s">
        <v>338</v>
      </c>
      <c r="E29" s="20" t="s">
        <v>11</v>
      </c>
    </row>
    <row r="30" spans="2:6" x14ac:dyDescent="0.25">
      <c r="B30" s="184" t="str">
        <f>'1. Prüfung (Büro)'!D2</f>
        <v>Ökologische Qualität (ENV)</v>
      </c>
      <c r="C30" s="184"/>
      <c r="D30" s="66">
        <f>(D10+D11+D12+D13)/100</f>
        <v>0.3</v>
      </c>
      <c r="E30" s="21">
        <f>'1. Prüfung (Büro)'!B2</f>
        <v>1</v>
      </c>
    </row>
    <row r="31" spans="2:6" x14ac:dyDescent="0.25">
      <c r="B31" s="184" t="str">
        <f>'1. Prüfung (Büro)'!D3</f>
        <v>Ökonomische Qualität (ECO)</v>
      </c>
      <c r="C31" s="184"/>
      <c r="D31" s="66">
        <f>(D14+D15)/100</f>
        <v>0.15</v>
      </c>
      <c r="E31" s="21">
        <f>'1. Prüfung (Büro)'!B3</f>
        <v>1</v>
      </c>
    </row>
    <row r="32" spans="2:6" x14ac:dyDescent="0.25">
      <c r="B32" s="184" t="str">
        <f>'1. Prüfung (Büro)'!D4</f>
        <v>Soziokulturelle und Funktionale Qualität (SOC)</v>
      </c>
      <c r="C32" s="184"/>
      <c r="D32" s="66">
        <f>(D16+D17+D18+D19+D20+D21+D22)/100</f>
        <v>0.3</v>
      </c>
      <c r="E32" s="21">
        <f>'1. Prüfung (Büro)'!B4</f>
        <v>1</v>
      </c>
    </row>
    <row r="33" spans="2:5" x14ac:dyDescent="0.25">
      <c r="B33" s="184" t="str">
        <f>'1. Prüfung (Büro)'!D5</f>
        <v>Technische Qualität (TEC)</v>
      </c>
      <c r="C33" s="184"/>
      <c r="D33" s="66">
        <f>D23/100</f>
        <v>0.1</v>
      </c>
      <c r="E33" s="21">
        <f>'1. Prüfung (Büro)'!B5</f>
        <v>1</v>
      </c>
    </row>
    <row r="34" spans="2:5" x14ac:dyDescent="0.25">
      <c r="B34" s="184" t="str">
        <f>'1. Prüfung (Büro)'!D6</f>
        <v>Prozessqualität (PRO)</v>
      </c>
      <c r="C34" s="184"/>
      <c r="D34" s="66">
        <f>(D24+D25+D26+D27)/100</f>
        <v>0.15</v>
      </c>
      <c r="E34" s="21">
        <f>'1. Prüfung (Büro)'!B6</f>
        <v>1</v>
      </c>
    </row>
    <row r="35" spans="2:5" x14ac:dyDescent="0.25">
      <c r="B35" s="190" t="s">
        <v>341</v>
      </c>
      <c r="C35" s="191"/>
      <c r="D35" s="191"/>
      <c r="E35" s="191"/>
    </row>
    <row r="36" spans="2:5" x14ac:dyDescent="0.25">
      <c r="B36" s="184" t="s">
        <v>206</v>
      </c>
      <c r="C36" s="184"/>
      <c r="D36" s="186">
        <f>'1. Prüfung (Büro)'!B7</f>
        <v>1</v>
      </c>
      <c r="E36" s="187"/>
    </row>
    <row r="37" spans="2:5" x14ac:dyDescent="0.25">
      <c r="B37" s="184" t="s">
        <v>339</v>
      </c>
      <c r="C37" s="184"/>
      <c r="D37" s="188" t="str">
        <f>IF(AND(E30&gt;=65/100,E31&gt;=65/100,E32&gt;=65/100,E34&gt;=65/100),"Nebenforderung Platin erfüllt",IF(AND(E30&gt;=1/2,E31&gt;=1/2,E32&gt;=1/2,E34&gt;=1/2),"Nebenanforderung Gold erfüllt",IF(AND(E30&gt;=35/100,E31&gt;=35/100,E32&gt;=35/100,E34&gt;=35/100),"Nebenanforderung Silber erfüllt","Nebenanforderung nicht erfüllt")))</f>
        <v>Nebenforderung Platin erfüllt</v>
      </c>
      <c r="E37" s="189"/>
    </row>
    <row r="38" spans="2:5" x14ac:dyDescent="0.25">
      <c r="B38" s="184" t="s">
        <v>198</v>
      </c>
      <c r="C38" s="184"/>
      <c r="D38" s="188" t="str">
        <f>'1. Prüfung (Büro)'!B8</f>
        <v>PLATIN</v>
      </c>
      <c r="E38" s="189"/>
    </row>
  </sheetData>
  <mergeCells count="17">
    <mergeCell ref="B35:E35"/>
    <mergeCell ref="B29:C29"/>
    <mergeCell ref="B32:C32"/>
    <mergeCell ref="B33:C33"/>
    <mergeCell ref="B34:C34"/>
    <mergeCell ref="D36:E36"/>
    <mergeCell ref="D37:E37"/>
    <mergeCell ref="D38:E38"/>
    <mergeCell ref="B37:C37"/>
    <mergeCell ref="B38:C38"/>
    <mergeCell ref="B36:C36"/>
    <mergeCell ref="D2:F2"/>
    <mergeCell ref="D3:F3"/>
    <mergeCell ref="D4:F4"/>
    <mergeCell ref="B30:C30"/>
    <mergeCell ref="B31:C31"/>
    <mergeCell ref="B6:F6"/>
  </mergeCells>
  <pageMargins left="0.7" right="0.7" top="0.78740157499999996" bottom="0.78740157499999996" header="0.3" footer="0.3"/>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47600"/>
  </sheetPr>
  <dimension ref="B2:W121"/>
  <sheetViews>
    <sheetView zoomScale="85" zoomScaleNormal="85" workbookViewId="0">
      <selection activeCell="D62" sqref="D62"/>
    </sheetView>
  </sheetViews>
  <sheetFormatPr baseColWidth="10" defaultColWidth="11.44140625" defaultRowHeight="13.2" outlineLevelCol="1" x14ac:dyDescent="0.25"/>
  <cols>
    <col min="1" max="1" width="1.6640625" style="27" customWidth="1"/>
    <col min="2" max="2" width="8.6640625" style="27" customWidth="1"/>
    <col min="3" max="3" width="7.6640625" style="27" customWidth="1"/>
    <col min="4" max="4" width="60.6640625" style="27" customWidth="1"/>
    <col min="5" max="10" width="11.6640625" style="27" customWidth="1"/>
    <col min="11" max="11" width="8.6640625" style="27" customWidth="1"/>
    <col min="12" max="13" width="11.44140625" style="27"/>
    <col min="14" max="15" width="3.6640625" style="31" customWidth="1"/>
    <col min="16" max="16" width="70.6640625" style="27" customWidth="1"/>
    <col min="17" max="18" width="11.44140625" style="27"/>
    <col min="19" max="22" width="11.44140625" style="27" hidden="1" customWidth="1" outlineLevel="1"/>
    <col min="23" max="23" width="11.44140625" style="27" collapsed="1"/>
    <col min="24" max="16384" width="11.44140625" style="27"/>
  </cols>
  <sheetData>
    <row r="2" spans="2:22" x14ac:dyDescent="0.25">
      <c r="B2" s="165">
        <f>IF((M12*L12+M18*L18+M22*L22+M25*L25)/(L25+L22+L18+L12)&gt;1,1,(M12*L12+M18*L18+M22*L22+M25*L25)/(L25+L22+L18+L12))</f>
        <v>1</v>
      </c>
      <c r="C2" s="165"/>
      <c r="D2" s="168" t="s">
        <v>172</v>
      </c>
      <c r="E2" s="168"/>
      <c r="F2" s="168"/>
      <c r="G2" s="56"/>
      <c r="H2" s="56"/>
      <c r="J2" s="166" t="s">
        <v>8</v>
      </c>
      <c r="K2" s="166"/>
      <c r="L2" s="166"/>
      <c r="M2" s="167"/>
      <c r="N2" s="167"/>
      <c r="O2" s="167"/>
      <c r="P2" s="167"/>
    </row>
    <row r="3" spans="2:22" x14ac:dyDescent="0.25">
      <c r="B3" s="165">
        <f>IF((M34*L34+M38*L38)/(L34+L38)&gt;1,1,(M34*L34+M38*L38)/(L34+L38))</f>
        <v>1</v>
      </c>
      <c r="C3" s="165"/>
      <c r="D3" s="168" t="s">
        <v>173</v>
      </c>
      <c r="E3" s="168"/>
      <c r="F3" s="168"/>
      <c r="G3" s="56"/>
      <c r="H3" s="56"/>
      <c r="J3" s="166" t="s">
        <v>9</v>
      </c>
      <c r="K3" s="166"/>
      <c r="L3" s="166"/>
      <c r="M3" s="167"/>
      <c r="N3" s="167"/>
      <c r="O3" s="167"/>
      <c r="P3" s="167"/>
    </row>
    <row r="4" spans="2:22" x14ac:dyDescent="0.25">
      <c r="B4" s="165">
        <f>IF((M45*L45+M58*L58+M68*L68+M75*L75+M80*L80+M88*L88+M92*L92)/(L45+L58+L68+L75+L80+L88+L92)&gt;1,1,(M45*L45+M58*L58+M68*L68+M75*L75+M80*L80+M88*L88+M92*L92)/(L45+L58+L68+L75+L80+L88+L92))</f>
        <v>1</v>
      </c>
      <c r="C4" s="165"/>
      <c r="D4" s="168" t="s">
        <v>174</v>
      </c>
      <c r="E4" s="168"/>
      <c r="F4" s="168"/>
      <c r="G4" s="56"/>
      <c r="H4" s="56"/>
      <c r="J4" s="166" t="s">
        <v>352</v>
      </c>
      <c r="K4" s="166"/>
      <c r="L4" s="166"/>
      <c r="M4" s="167"/>
      <c r="N4" s="167"/>
      <c r="O4" s="167"/>
      <c r="P4" s="167"/>
    </row>
    <row r="5" spans="2:22" x14ac:dyDescent="0.25">
      <c r="B5" s="165">
        <f>IF(L93&gt;1,1,L93)</f>
        <v>1</v>
      </c>
      <c r="C5" s="165"/>
      <c r="D5" s="168" t="s">
        <v>171</v>
      </c>
      <c r="E5" s="168"/>
      <c r="F5" s="168"/>
      <c r="G5" s="56"/>
      <c r="H5" s="56"/>
      <c r="J5" s="166" t="s">
        <v>355</v>
      </c>
      <c r="K5" s="166"/>
      <c r="L5" s="166"/>
      <c r="M5" s="167"/>
      <c r="N5" s="167"/>
      <c r="O5" s="167"/>
      <c r="P5" s="167"/>
    </row>
    <row r="6" spans="2:22" x14ac:dyDescent="0.25">
      <c r="B6" s="165">
        <f>IF((M101*L101+M105*L105+M109*L109+M118*L118)/(L101+L105+L109+L118)&gt;1,1,(M101*L101+M105*L105+M109*L109+M118*L118)/(L101+L105+L109+L118))</f>
        <v>1</v>
      </c>
      <c r="C6" s="165"/>
      <c r="D6" s="168" t="s">
        <v>175</v>
      </c>
      <c r="E6" s="168"/>
      <c r="F6" s="168"/>
      <c r="G6" s="56"/>
      <c r="H6" s="56"/>
      <c r="J6" s="166" t="s">
        <v>356</v>
      </c>
      <c r="K6" s="166"/>
      <c r="L6" s="166"/>
      <c r="M6" s="167"/>
      <c r="N6" s="167"/>
      <c r="O6" s="167"/>
      <c r="P6" s="167"/>
    </row>
    <row r="7" spans="2:22" x14ac:dyDescent="0.25">
      <c r="B7" s="165">
        <f>(B2*(L12+L18+L22+L25)+B3*(L34+L38)+B4*(L45+L58+L68+L75+L80+L88+L92)+B5*(L93)+B6*(L101+L105+L109+L118))/100</f>
        <v>1</v>
      </c>
      <c r="C7" s="165"/>
      <c r="D7" s="168" t="s">
        <v>176</v>
      </c>
      <c r="E7" s="168"/>
      <c r="F7" s="168"/>
      <c r="G7" s="56"/>
      <c r="H7" s="56"/>
    </row>
    <row r="8" spans="2:22" x14ac:dyDescent="0.25">
      <c r="B8" s="165" t="str">
        <f>IF(AND(B7&gt;=8/10,B2&gt;=65/100,B3&gt;=65/100,B4&gt;=65/100,B6&gt;=65/100),"PLATIN",IF(AND(B7&gt;=65/100,B2&gt;=1/2,B3&gt;=1/2,B4&gt;=1/2,B6&gt;=1/2),"GOLD",IF(AND(B7&gt;=1/2,B2&gt;=35/100,B3&gt;=35/100,B4&gt;=35/100,B6&gt;=35/100),"SILBER","keine Ausz.")))</f>
        <v>PLATIN</v>
      </c>
      <c r="C8" s="165"/>
      <c r="D8" s="168" t="s">
        <v>179</v>
      </c>
      <c r="E8" s="168"/>
      <c r="F8" s="168"/>
      <c r="G8" s="56"/>
      <c r="H8" s="56"/>
    </row>
    <row r="10" spans="2:22" ht="50.1" customHeight="1" x14ac:dyDescent="0.25">
      <c r="B10" s="164" t="s">
        <v>2</v>
      </c>
      <c r="C10" s="164"/>
      <c r="D10" s="164"/>
      <c r="E10" s="176" t="s">
        <v>5</v>
      </c>
      <c r="F10" s="177"/>
      <c r="G10" s="176" t="s">
        <v>328</v>
      </c>
      <c r="H10" s="177"/>
      <c r="I10" s="169" t="s">
        <v>332</v>
      </c>
      <c r="J10" s="164"/>
      <c r="K10" s="164"/>
      <c r="L10" s="170" t="s">
        <v>10</v>
      </c>
      <c r="M10" s="171" t="s">
        <v>11</v>
      </c>
      <c r="N10" s="171" t="s">
        <v>330</v>
      </c>
      <c r="O10" s="171" t="s">
        <v>331</v>
      </c>
      <c r="P10" s="164" t="s">
        <v>4</v>
      </c>
      <c r="S10" s="162" t="s">
        <v>0</v>
      </c>
      <c r="T10" s="161" t="s">
        <v>168</v>
      </c>
      <c r="U10" s="161" t="s">
        <v>169</v>
      </c>
      <c r="V10" s="161" t="s">
        <v>170</v>
      </c>
    </row>
    <row r="11" spans="2:22" ht="50.1" customHeight="1" x14ac:dyDescent="0.25">
      <c r="B11" s="164"/>
      <c r="C11" s="164"/>
      <c r="D11" s="164"/>
      <c r="E11" s="1" t="s">
        <v>6</v>
      </c>
      <c r="F11" s="1" t="s">
        <v>7</v>
      </c>
      <c r="G11" s="1" t="s">
        <v>6</v>
      </c>
      <c r="H11" s="1" t="s">
        <v>7</v>
      </c>
      <c r="I11" s="1" t="s">
        <v>6</v>
      </c>
      <c r="J11" s="1" t="s">
        <v>7</v>
      </c>
      <c r="K11" s="1" t="s">
        <v>3</v>
      </c>
      <c r="L11" s="171"/>
      <c r="M11" s="171"/>
      <c r="N11" s="171"/>
      <c r="O11" s="171"/>
      <c r="P11" s="164"/>
      <c r="S11" s="162"/>
      <c r="T11" s="161"/>
      <c r="U11" s="162"/>
      <c r="V11" s="162"/>
    </row>
    <row r="12" spans="2:22" ht="26.1" customHeight="1" x14ac:dyDescent="0.25">
      <c r="B12" s="29" t="s">
        <v>1</v>
      </c>
      <c r="C12" s="163" t="s">
        <v>12</v>
      </c>
      <c r="D12" s="163"/>
      <c r="E12" s="47">
        <f>Büro!E12</f>
        <v>0</v>
      </c>
      <c r="F12" s="23"/>
      <c r="G12" s="47">
        <f>'1. Prüfung (Büro)'!G12</f>
        <v>100</v>
      </c>
      <c r="H12" s="23"/>
      <c r="I12" s="49">
        <f>U12</f>
        <v>100</v>
      </c>
      <c r="J12" s="23"/>
      <c r="K12" s="12">
        <v>100</v>
      </c>
      <c r="L12" s="12">
        <v>12</v>
      </c>
      <c r="M12" s="21">
        <f>U12/K12</f>
        <v>1</v>
      </c>
      <c r="N12" s="50">
        <f>'1. Prüfung (Büro)'!L12</f>
        <v>0</v>
      </c>
      <c r="O12" s="50"/>
      <c r="P12" s="11"/>
      <c r="S12" s="12" t="str">
        <f>IF(B12&lt;&gt;"",B12,"")</f>
        <v>ENV1.1</v>
      </c>
      <c r="T12" s="23"/>
      <c r="U12" s="12">
        <f>IF(SUM(T13:T17)&gt;K12,K12,SUM(T13:T17))</f>
        <v>100</v>
      </c>
      <c r="V12" s="23"/>
    </row>
    <row r="13" spans="2:22" ht="128.1" customHeight="1" x14ac:dyDescent="0.25">
      <c r="B13" s="173"/>
      <c r="C13" s="6" t="s">
        <v>13</v>
      </c>
      <c r="D13" s="28" t="s">
        <v>20</v>
      </c>
      <c r="E13" s="174"/>
      <c r="F13" s="48">
        <f>Büro!F13</f>
        <v>0</v>
      </c>
      <c r="G13" s="174"/>
      <c r="H13" s="48">
        <f>'1. Prüfung (Büro)'!H13</f>
        <v>40</v>
      </c>
      <c r="I13" s="174"/>
      <c r="J13" s="13">
        <v>40</v>
      </c>
      <c r="K13" s="12">
        <v>40</v>
      </c>
      <c r="L13" s="174"/>
      <c r="M13" s="174"/>
      <c r="N13" s="50">
        <f>'1. Prüfung (Büro)'!L13</f>
        <v>0</v>
      </c>
      <c r="O13" s="51"/>
      <c r="P13" s="11"/>
      <c r="S13" s="23" t="str">
        <f t="shared" ref="S13:S78" si="0">IF(B13&lt;&gt;"",B13,"")</f>
        <v/>
      </c>
      <c r="T13" s="12">
        <f>IF(J13&gt;K13,K13,J13)</f>
        <v>40</v>
      </c>
      <c r="U13" s="23"/>
      <c r="V13" s="23"/>
    </row>
    <row r="14" spans="2:22" ht="132" x14ac:dyDescent="0.25">
      <c r="B14" s="173"/>
      <c r="C14" s="6" t="s">
        <v>14</v>
      </c>
      <c r="D14" s="28" t="s">
        <v>19</v>
      </c>
      <c r="E14" s="174"/>
      <c r="F14" s="48">
        <f>Büro!F14</f>
        <v>0</v>
      </c>
      <c r="G14" s="174"/>
      <c r="H14" s="48">
        <f>'1. Prüfung (Büro)'!H14</f>
        <v>10</v>
      </c>
      <c r="I14" s="174"/>
      <c r="J14" s="13">
        <v>10</v>
      </c>
      <c r="K14" s="12">
        <v>10</v>
      </c>
      <c r="L14" s="174"/>
      <c r="M14" s="174"/>
      <c r="N14" s="50">
        <f>'1. Prüfung (Büro)'!L14</f>
        <v>0</v>
      </c>
      <c r="O14" s="51"/>
      <c r="P14" s="11"/>
      <c r="S14" s="23" t="str">
        <f t="shared" si="0"/>
        <v/>
      </c>
      <c r="T14" s="12">
        <f t="shared" ref="T14:T79" si="1">IF(J14&gt;K14,K14,J14)</f>
        <v>10</v>
      </c>
      <c r="U14" s="23"/>
      <c r="V14" s="23"/>
    </row>
    <row r="15" spans="2:22" ht="132" x14ac:dyDescent="0.25">
      <c r="B15" s="173"/>
      <c r="C15" s="6" t="s">
        <v>15</v>
      </c>
      <c r="D15" s="28" t="s">
        <v>16</v>
      </c>
      <c r="E15" s="174"/>
      <c r="F15" s="48">
        <f>Büro!F15</f>
        <v>0</v>
      </c>
      <c r="G15" s="174"/>
      <c r="H15" s="48">
        <f>'1. Prüfung (Büro)'!H15</f>
        <v>40</v>
      </c>
      <c r="I15" s="174"/>
      <c r="J15" s="13">
        <v>40</v>
      </c>
      <c r="K15" s="12">
        <v>40</v>
      </c>
      <c r="L15" s="174"/>
      <c r="M15" s="174"/>
      <c r="N15" s="50">
        <f>'1. Prüfung (Büro)'!L15</f>
        <v>0</v>
      </c>
      <c r="O15" s="51"/>
      <c r="P15" s="11"/>
      <c r="S15" s="23" t="str">
        <f t="shared" si="0"/>
        <v/>
      </c>
      <c r="T15" s="12">
        <f t="shared" si="1"/>
        <v>40</v>
      </c>
      <c r="U15" s="23"/>
      <c r="V15" s="23"/>
    </row>
    <row r="16" spans="2:22" ht="132" x14ac:dyDescent="0.25">
      <c r="B16" s="173"/>
      <c r="C16" s="6" t="s">
        <v>17</v>
      </c>
      <c r="D16" s="28" t="s">
        <v>18</v>
      </c>
      <c r="E16" s="174"/>
      <c r="F16" s="48">
        <f>Büro!F16</f>
        <v>0</v>
      </c>
      <c r="G16" s="174"/>
      <c r="H16" s="48">
        <f>'1. Prüfung (Büro)'!H16</f>
        <v>10</v>
      </c>
      <c r="I16" s="174"/>
      <c r="J16" s="13">
        <v>10</v>
      </c>
      <c r="K16" s="12">
        <v>10</v>
      </c>
      <c r="L16" s="174"/>
      <c r="M16" s="174"/>
      <c r="N16" s="50">
        <f>'1. Prüfung (Büro)'!L16</f>
        <v>0</v>
      </c>
      <c r="O16" s="51"/>
      <c r="P16" s="11"/>
      <c r="S16" s="23" t="str">
        <f t="shared" si="0"/>
        <v/>
      </c>
      <c r="T16" s="12">
        <f t="shared" si="1"/>
        <v>10</v>
      </c>
      <c r="U16" s="23"/>
      <c r="V16" s="23"/>
    </row>
    <row r="17" spans="2:22" ht="132" x14ac:dyDescent="0.25">
      <c r="B17" s="173"/>
      <c r="C17" s="6" t="s">
        <v>22</v>
      </c>
      <c r="D17" s="28" t="s">
        <v>21</v>
      </c>
      <c r="E17" s="174"/>
      <c r="F17" s="48">
        <f>Büro!F17</f>
        <v>0</v>
      </c>
      <c r="G17" s="174"/>
      <c r="H17" s="48">
        <f>'1. Prüfung (Büro)'!H17</f>
        <v>12</v>
      </c>
      <c r="I17" s="174"/>
      <c r="J17" s="13">
        <v>12</v>
      </c>
      <c r="K17" s="12">
        <v>12</v>
      </c>
      <c r="L17" s="174"/>
      <c r="M17" s="174"/>
      <c r="N17" s="50">
        <f>'1. Prüfung (Büro)'!L17</f>
        <v>0</v>
      </c>
      <c r="O17" s="51"/>
      <c r="P17" s="11"/>
      <c r="S17" s="23" t="str">
        <f t="shared" si="0"/>
        <v/>
      </c>
      <c r="T17" s="12">
        <f t="shared" si="1"/>
        <v>12</v>
      </c>
      <c r="U17" s="23"/>
      <c r="V17" s="23"/>
    </row>
    <row r="18" spans="2:22" ht="26.1" customHeight="1" x14ac:dyDescent="0.25">
      <c r="B18" s="29" t="s">
        <v>23</v>
      </c>
      <c r="C18" s="172" t="s">
        <v>24</v>
      </c>
      <c r="D18" s="172"/>
      <c r="E18" s="47">
        <f>Büro!E18</f>
        <v>0</v>
      </c>
      <c r="F18" s="23"/>
      <c r="G18" s="47">
        <f>'1. Prüfung (Büro)'!G18</f>
        <v>100</v>
      </c>
      <c r="H18" s="23"/>
      <c r="I18" s="49">
        <f>U18</f>
        <v>100</v>
      </c>
      <c r="J18" s="23"/>
      <c r="K18" s="12">
        <v>100</v>
      </c>
      <c r="L18" s="12">
        <v>8</v>
      </c>
      <c r="M18" s="21">
        <f>U18/K18</f>
        <v>1</v>
      </c>
      <c r="N18" s="50">
        <f>'1. Prüfung (Büro)'!L18</f>
        <v>0</v>
      </c>
      <c r="O18" s="50"/>
      <c r="P18" s="11"/>
      <c r="S18" s="12" t="str">
        <f t="shared" si="0"/>
        <v>ENV1.2</v>
      </c>
      <c r="T18" s="23"/>
      <c r="U18" s="12">
        <f>IF(SUM(T19:T21)&gt;K18,K18,SUM(T19:T21))</f>
        <v>100</v>
      </c>
      <c r="V18" s="23"/>
    </row>
    <row r="19" spans="2:22" ht="158.4" x14ac:dyDescent="0.25">
      <c r="B19" s="173"/>
      <c r="C19" s="2" t="s">
        <v>13</v>
      </c>
      <c r="D19" s="22" t="s">
        <v>299</v>
      </c>
      <c r="E19" s="174"/>
      <c r="F19" s="48">
        <f>Büro!F19</f>
        <v>0</v>
      </c>
      <c r="G19" s="174"/>
      <c r="H19" s="48">
        <f>'1. Prüfung (Büro)'!H19</f>
        <v>60</v>
      </c>
      <c r="I19" s="174"/>
      <c r="J19" s="13">
        <v>60</v>
      </c>
      <c r="K19" s="12">
        <v>60</v>
      </c>
      <c r="L19" s="174"/>
      <c r="M19" s="174"/>
      <c r="N19" s="50">
        <f>'1. Prüfung (Büro)'!L19</f>
        <v>0</v>
      </c>
      <c r="O19" s="51"/>
      <c r="P19" s="11"/>
      <c r="S19" s="23" t="str">
        <f t="shared" si="0"/>
        <v/>
      </c>
      <c r="T19" s="12">
        <f t="shared" si="1"/>
        <v>60</v>
      </c>
      <c r="U19" s="23"/>
      <c r="V19" s="23"/>
    </row>
    <row r="20" spans="2:22" ht="79.2" x14ac:dyDescent="0.25">
      <c r="B20" s="173"/>
      <c r="C20" s="2" t="s">
        <v>14</v>
      </c>
      <c r="D20" s="22" t="s">
        <v>26</v>
      </c>
      <c r="E20" s="174"/>
      <c r="F20" s="48">
        <f>Büro!F20</f>
        <v>0</v>
      </c>
      <c r="G20" s="174"/>
      <c r="H20" s="48">
        <f>'1. Prüfung (Büro)'!H20</f>
        <v>10</v>
      </c>
      <c r="I20" s="174"/>
      <c r="J20" s="13">
        <v>10</v>
      </c>
      <c r="K20" s="12">
        <v>10</v>
      </c>
      <c r="L20" s="174"/>
      <c r="M20" s="174"/>
      <c r="N20" s="50">
        <f>'1. Prüfung (Büro)'!L20</f>
        <v>0</v>
      </c>
      <c r="O20" s="51"/>
      <c r="P20" s="11"/>
      <c r="S20" s="23" t="str">
        <f t="shared" si="0"/>
        <v/>
      </c>
      <c r="T20" s="12">
        <f>IF(OR(J20="x",J20="X"),0,IF(J20&gt;K20,K20,J20))</f>
        <v>10</v>
      </c>
      <c r="U20" s="23"/>
      <c r="V20" s="23"/>
    </row>
    <row r="21" spans="2:22" ht="158.4" x14ac:dyDescent="0.25">
      <c r="B21" s="173"/>
      <c r="C21" s="2" t="s">
        <v>15</v>
      </c>
      <c r="D21" s="22" t="s">
        <v>27</v>
      </c>
      <c r="E21" s="174"/>
      <c r="F21" s="48">
        <f>Büro!F21</f>
        <v>0</v>
      </c>
      <c r="G21" s="174"/>
      <c r="H21" s="48">
        <f>'1. Prüfung (Büro)'!H21</f>
        <v>40</v>
      </c>
      <c r="I21" s="174"/>
      <c r="J21" s="13">
        <v>40</v>
      </c>
      <c r="K21" s="12">
        <v>40</v>
      </c>
      <c r="L21" s="174"/>
      <c r="M21" s="174"/>
      <c r="N21" s="50">
        <f>'1. Prüfung (Büro)'!L21</f>
        <v>0</v>
      </c>
      <c r="O21" s="51"/>
      <c r="P21" s="11"/>
      <c r="S21" s="23" t="str">
        <f t="shared" si="0"/>
        <v/>
      </c>
      <c r="T21" s="12">
        <f t="shared" si="1"/>
        <v>40</v>
      </c>
      <c r="U21" s="23"/>
      <c r="V21" s="23"/>
    </row>
    <row r="22" spans="2:22" ht="26.1" customHeight="1" x14ac:dyDescent="0.25">
      <c r="B22" s="29" t="s">
        <v>28</v>
      </c>
      <c r="C22" s="175" t="s">
        <v>230</v>
      </c>
      <c r="D22" s="175"/>
      <c r="E22" s="47">
        <f>Büro!E22</f>
        <v>0</v>
      </c>
      <c r="F22" s="23"/>
      <c r="G22" s="47">
        <f>'1. Prüfung (Büro)'!G22</f>
        <v>100</v>
      </c>
      <c r="H22" s="23"/>
      <c r="I22" s="49">
        <f>U22</f>
        <v>100</v>
      </c>
      <c r="J22" s="23"/>
      <c r="K22" s="12">
        <v>100</v>
      </c>
      <c r="L22" s="12">
        <v>4</v>
      </c>
      <c r="M22" s="21">
        <f>U22/K22</f>
        <v>1</v>
      </c>
      <c r="N22" s="50">
        <f>'1. Prüfung (Büro)'!L22</f>
        <v>0</v>
      </c>
      <c r="O22" s="50"/>
      <c r="P22" s="11"/>
      <c r="S22" s="12" t="str">
        <f t="shared" si="0"/>
        <v>ENV1.3</v>
      </c>
      <c r="T22" s="23"/>
      <c r="U22" s="12">
        <f>IF(SUM(T23:T24)&gt;K22,K22,SUM(T23:T24))</f>
        <v>100</v>
      </c>
      <c r="V22" s="23"/>
    </row>
    <row r="23" spans="2:22" ht="132" customHeight="1" x14ac:dyDescent="0.25">
      <c r="B23" s="179"/>
      <c r="C23" s="17" t="s">
        <v>233</v>
      </c>
      <c r="D23" s="18" t="s">
        <v>232</v>
      </c>
      <c r="E23" s="179"/>
      <c r="F23" s="48">
        <f>Büro!F23</f>
        <v>0</v>
      </c>
      <c r="G23" s="179"/>
      <c r="H23" s="48">
        <f>'1. Prüfung (Büro)'!H23</f>
        <v>100</v>
      </c>
      <c r="I23" s="179"/>
      <c r="J23" s="13">
        <v>100</v>
      </c>
      <c r="K23" s="12">
        <v>100</v>
      </c>
      <c r="L23" s="179"/>
      <c r="M23" s="179"/>
      <c r="N23" s="50">
        <f>'1. Prüfung (Büro)'!L23</f>
        <v>0</v>
      </c>
      <c r="O23" s="54"/>
      <c r="P23" s="11"/>
      <c r="S23" s="179"/>
      <c r="T23" s="12">
        <f t="shared" si="1"/>
        <v>100</v>
      </c>
      <c r="U23" s="179"/>
      <c r="V23" s="179"/>
    </row>
    <row r="24" spans="2:22" ht="159" customHeight="1" x14ac:dyDescent="0.25">
      <c r="B24" s="180"/>
      <c r="C24" s="17" t="s">
        <v>231</v>
      </c>
      <c r="D24" s="18" t="s">
        <v>234</v>
      </c>
      <c r="E24" s="180"/>
      <c r="F24" s="48">
        <f>Büro!F24</f>
        <v>0</v>
      </c>
      <c r="G24" s="180"/>
      <c r="H24" s="48">
        <f>'1. Prüfung (Büro)'!H24</f>
        <v>10</v>
      </c>
      <c r="I24" s="180"/>
      <c r="J24" s="13">
        <v>10</v>
      </c>
      <c r="K24" s="12">
        <v>10</v>
      </c>
      <c r="L24" s="180"/>
      <c r="M24" s="180"/>
      <c r="N24" s="50">
        <f>'1. Prüfung (Büro)'!L24</f>
        <v>0</v>
      </c>
      <c r="O24" s="55"/>
      <c r="P24" s="11"/>
      <c r="S24" s="180"/>
      <c r="T24" s="12">
        <f t="shared" si="1"/>
        <v>10</v>
      </c>
      <c r="U24" s="180"/>
      <c r="V24" s="180"/>
    </row>
    <row r="25" spans="2:22" ht="26.1" customHeight="1" x14ac:dyDescent="0.25">
      <c r="B25" s="29" t="s">
        <v>37</v>
      </c>
      <c r="C25" s="178" t="s">
        <v>38</v>
      </c>
      <c r="D25" s="178"/>
      <c r="E25" s="47">
        <f>Büro!E25</f>
        <v>0</v>
      </c>
      <c r="F25" s="23"/>
      <c r="G25" s="47">
        <f>'1. Prüfung (Büro)'!G25</f>
        <v>115</v>
      </c>
      <c r="H25" s="23"/>
      <c r="I25" s="49">
        <f>U25+V25</f>
        <v>115</v>
      </c>
      <c r="J25" s="23"/>
      <c r="K25" s="12">
        <v>115</v>
      </c>
      <c r="L25" s="12">
        <v>6</v>
      </c>
      <c r="M25" s="21">
        <f>(U25/100)+(V25/100)</f>
        <v>1.1499999999999999</v>
      </c>
      <c r="N25" s="50">
        <f>'1. Prüfung (Büro)'!L25</f>
        <v>0</v>
      </c>
      <c r="O25" s="50"/>
      <c r="P25" s="11"/>
      <c r="S25" s="12" t="str">
        <f t="shared" si="0"/>
        <v>ENV1.8</v>
      </c>
      <c r="T25" s="23"/>
      <c r="U25" s="12">
        <f>IF(SUM(T26:T30)&gt;100,100,SUM(T26:T30))</f>
        <v>100</v>
      </c>
      <c r="V25" s="12">
        <f>SUM(T31:T33)</f>
        <v>15</v>
      </c>
    </row>
    <row r="26" spans="2:22" ht="66" x14ac:dyDescent="0.25">
      <c r="B26" s="173"/>
      <c r="C26" s="2" t="s">
        <v>13</v>
      </c>
      <c r="D26" s="28" t="s">
        <v>39</v>
      </c>
      <c r="E26" s="174"/>
      <c r="F26" s="48">
        <f>Büro!F26</f>
        <v>0</v>
      </c>
      <c r="G26" s="174"/>
      <c r="H26" s="48">
        <f>'1. Prüfung (Büro)'!H26</f>
        <v>15</v>
      </c>
      <c r="I26" s="174"/>
      <c r="J26" s="13">
        <v>15</v>
      </c>
      <c r="K26" s="12">
        <v>15</v>
      </c>
      <c r="L26" s="174"/>
      <c r="M26" s="174"/>
      <c r="N26" s="50">
        <f>'1. Prüfung (Büro)'!L26</f>
        <v>0</v>
      </c>
      <c r="O26" s="51"/>
      <c r="P26" s="11"/>
      <c r="S26" s="23" t="str">
        <f t="shared" si="0"/>
        <v/>
      </c>
      <c r="T26" s="12">
        <f t="shared" si="1"/>
        <v>15</v>
      </c>
      <c r="U26" s="23"/>
      <c r="V26" s="23"/>
    </row>
    <row r="27" spans="2:22" ht="105.6" x14ac:dyDescent="0.25">
      <c r="B27" s="173"/>
      <c r="C27" s="2" t="s">
        <v>14</v>
      </c>
      <c r="D27" s="28" t="s">
        <v>40</v>
      </c>
      <c r="E27" s="174"/>
      <c r="F27" s="48">
        <f>Büro!F27</f>
        <v>0</v>
      </c>
      <c r="G27" s="174"/>
      <c r="H27" s="48">
        <f>'1. Prüfung (Büro)'!H27</f>
        <v>15</v>
      </c>
      <c r="I27" s="174"/>
      <c r="J27" s="13">
        <v>15</v>
      </c>
      <c r="K27" s="12">
        <v>15</v>
      </c>
      <c r="L27" s="174"/>
      <c r="M27" s="174"/>
      <c r="N27" s="50">
        <f>'1. Prüfung (Büro)'!L27</f>
        <v>0</v>
      </c>
      <c r="O27" s="51"/>
      <c r="P27" s="11"/>
      <c r="S27" s="23" t="str">
        <f t="shared" si="0"/>
        <v/>
      </c>
      <c r="T27" s="12">
        <f t="shared" si="1"/>
        <v>15</v>
      </c>
      <c r="U27" s="23"/>
      <c r="V27" s="23"/>
    </row>
    <row r="28" spans="2:22" ht="237.6" x14ac:dyDescent="0.25">
      <c r="B28" s="173"/>
      <c r="C28" s="3" t="s">
        <v>120</v>
      </c>
      <c r="D28" s="28" t="s">
        <v>119</v>
      </c>
      <c r="E28" s="174"/>
      <c r="F28" s="48">
        <f>Büro!F28</f>
        <v>0</v>
      </c>
      <c r="G28" s="174"/>
      <c r="H28" s="48">
        <f>'1. Prüfung (Büro)'!H28</f>
        <v>50</v>
      </c>
      <c r="I28" s="174"/>
      <c r="J28" s="13">
        <v>50</v>
      </c>
      <c r="K28" s="12">
        <v>50</v>
      </c>
      <c r="L28" s="174"/>
      <c r="M28" s="174"/>
      <c r="N28" s="50">
        <f>'1. Prüfung (Büro)'!L28</f>
        <v>0</v>
      </c>
      <c r="O28" s="51"/>
      <c r="P28" s="11"/>
      <c r="S28" s="23" t="str">
        <f t="shared" si="0"/>
        <v/>
      </c>
      <c r="T28" s="12">
        <f t="shared" si="1"/>
        <v>50</v>
      </c>
      <c r="U28" s="23"/>
      <c r="V28" s="23"/>
    </row>
    <row r="29" spans="2:22" ht="66" x14ac:dyDescent="0.25">
      <c r="B29" s="173"/>
      <c r="C29" s="2" t="s">
        <v>15</v>
      </c>
      <c r="D29" s="28" t="s">
        <v>42</v>
      </c>
      <c r="E29" s="174"/>
      <c r="F29" s="48">
        <f>Büro!F29</f>
        <v>0</v>
      </c>
      <c r="G29" s="174"/>
      <c r="H29" s="48">
        <f>'1. Prüfung (Büro)'!H29</f>
        <v>20</v>
      </c>
      <c r="I29" s="174"/>
      <c r="J29" s="13">
        <v>20</v>
      </c>
      <c r="K29" s="12">
        <v>20</v>
      </c>
      <c r="L29" s="174"/>
      <c r="M29" s="174"/>
      <c r="N29" s="50">
        <f>'1. Prüfung (Büro)'!L29</f>
        <v>0</v>
      </c>
      <c r="O29" s="51"/>
      <c r="P29" s="11"/>
      <c r="S29" s="23" t="str">
        <f t="shared" si="0"/>
        <v/>
      </c>
      <c r="T29" s="12">
        <f t="shared" si="1"/>
        <v>20</v>
      </c>
      <c r="U29" s="23"/>
      <c r="V29" s="23"/>
    </row>
    <row r="30" spans="2:22" ht="144.75" customHeight="1" x14ac:dyDescent="0.25">
      <c r="B30" s="173"/>
      <c r="C30" s="2" t="s">
        <v>17</v>
      </c>
      <c r="D30" s="28" t="s">
        <v>43</v>
      </c>
      <c r="E30" s="174"/>
      <c r="F30" s="48">
        <f>Büro!F30</f>
        <v>0</v>
      </c>
      <c r="G30" s="174"/>
      <c r="H30" s="48">
        <f>'1. Prüfung (Büro)'!H30</f>
        <v>5</v>
      </c>
      <c r="I30" s="174"/>
      <c r="J30" s="13">
        <v>5</v>
      </c>
      <c r="K30" s="12">
        <v>5</v>
      </c>
      <c r="L30" s="174"/>
      <c r="M30" s="174"/>
      <c r="N30" s="50">
        <f>'1. Prüfung (Büro)'!L30</f>
        <v>0</v>
      </c>
      <c r="O30" s="51"/>
      <c r="P30" s="11"/>
      <c r="S30" s="23" t="str">
        <f t="shared" si="0"/>
        <v/>
      </c>
      <c r="T30" s="12">
        <f>IF(OR(J30="x",J30="X"),0,IF(J30&gt;K30,K30,J30))</f>
        <v>5</v>
      </c>
      <c r="U30" s="23"/>
      <c r="V30" s="23"/>
    </row>
    <row r="31" spans="2:22" ht="52.8" x14ac:dyDescent="0.25">
      <c r="B31" s="173"/>
      <c r="C31" s="4" t="s">
        <v>35</v>
      </c>
      <c r="D31" s="28" t="s">
        <v>44</v>
      </c>
      <c r="E31" s="174"/>
      <c r="F31" s="48">
        <f>Büro!F31</f>
        <v>0</v>
      </c>
      <c r="G31" s="174"/>
      <c r="H31" s="48">
        <f>'1. Prüfung (Büro)'!H31</f>
        <v>5</v>
      </c>
      <c r="I31" s="174"/>
      <c r="J31" s="13">
        <v>5</v>
      </c>
      <c r="K31" s="12">
        <v>5</v>
      </c>
      <c r="L31" s="174"/>
      <c r="M31" s="174"/>
      <c r="N31" s="50">
        <f>'1. Prüfung (Büro)'!L31</f>
        <v>0</v>
      </c>
      <c r="O31" s="51"/>
      <c r="P31" s="11"/>
      <c r="S31" s="23" t="str">
        <f t="shared" si="0"/>
        <v/>
      </c>
      <c r="T31" s="12">
        <f t="shared" si="1"/>
        <v>5</v>
      </c>
      <c r="U31" s="23"/>
      <c r="V31" s="23"/>
    </row>
    <row r="32" spans="2:22" ht="52.8" x14ac:dyDescent="0.25">
      <c r="B32" s="173"/>
      <c r="C32" s="2" t="s">
        <v>36</v>
      </c>
      <c r="D32" s="28" t="s">
        <v>46</v>
      </c>
      <c r="E32" s="174"/>
      <c r="F32" s="48">
        <f>Büro!F32</f>
        <v>0</v>
      </c>
      <c r="G32" s="174"/>
      <c r="H32" s="48">
        <f>'1. Prüfung (Büro)'!H32</f>
        <v>5</v>
      </c>
      <c r="I32" s="174"/>
      <c r="J32" s="13">
        <v>5</v>
      </c>
      <c r="K32" s="12">
        <v>5</v>
      </c>
      <c r="L32" s="174"/>
      <c r="M32" s="174"/>
      <c r="N32" s="50">
        <f>'1. Prüfung (Büro)'!L32</f>
        <v>0</v>
      </c>
      <c r="O32" s="51"/>
      <c r="P32" s="11"/>
      <c r="S32" s="23" t="str">
        <f t="shared" si="0"/>
        <v/>
      </c>
      <c r="T32" s="12">
        <f t="shared" si="1"/>
        <v>5</v>
      </c>
      <c r="U32" s="23"/>
      <c r="V32" s="23"/>
    </row>
    <row r="33" spans="2:22" ht="39.6" x14ac:dyDescent="0.25">
      <c r="B33" s="173"/>
      <c r="C33" s="2" t="s">
        <v>45</v>
      </c>
      <c r="D33" s="28" t="s">
        <v>47</v>
      </c>
      <c r="E33" s="174"/>
      <c r="F33" s="48">
        <f>Büro!F33</f>
        <v>0</v>
      </c>
      <c r="G33" s="174"/>
      <c r="H33" s="48">
        <f>'1. Prüfung (Büro)'!H33</f>
        <v>5</v>
      </c>
      <c r="I33" s="174"/>
      <c r="J33" s="13">
        <v>5</v>
      </c>
      <c r="K33" s="12">
        <v>5</v>
      </c>
      <c r="L33" s="174"/>
      <c r="M33" s="174"/>
      <c r="N33" s="50">
        <f>'1. Prüfung (Büro)'!L33</f>
        <v>0</v>
      </c>
      <c r="O33" s="51"/>
      <c r="P33" s="11"/>
      <c r="S33" s="23" t="str">
        <f t="shared" si="0"/>
        <v/>
      </c>
      <c r="T33" s="12">
        <f t="shared" si="1"/>
        <v>5</v>
      </c>
      <c r="U33" s="23"/>
      <c r="V33" s="23"/>
    </row>
    <row r="34" spans="2:22" ht="26.1" customHeight="1" x14ac:dyDescent="0.25">
      <c r="B34" s="29" t="s">
        <v>48</v>
      </c>
      <c r="C34" s="178" t="s">
        <v>49</v>
      </c>
      <c r="D34" s="178"/>
      <c r="E34" s="47">
        <f>Büro!E34</f>
        <v>0</v>
      </c>
      <c r="F34" s="23"/>
      <c r="G34" s="47">
        <f>'1. Prüfung (Büro)'!G34</f>
        <v>110</v>
      </c>
      <c r="H34" s="23"/>
      <c r="I34" s="49">
        <f>U34+V34</f>
        <v>110</v>
      </c>
      <c r="J34" s="23"/>
      <c r="K34" s="12">
        <v>110</v>
      </c>
      <c r="L34" s="12">
        <v>9</v>
      </c>
      <c r="M34" s="21">
        <f>(U34/100)+(V34/100)</f>
        <v>1.1000000000000001</v>
      </c>
      <c r="N34" s="50">
        <f>'1. Prüfung (Büro)'!L34</f>
        <v>0</v>
      </c>
      <c r="O34" s="50"/>
      <c r="P34" s="11"/>
      <c r="S34" s="12" t="str">
        <f t="shared" si="0"/>
        <v>ECO1.1</v>
      </c>
      <c r="T34" s="23"/>
      <c r="U34" s="12">
        <f>IF(SUM(T35:T36)&gt;100,100,SUM(T35:T36))</f>
        <v>100</v>
      </c>
      <c r="V34" s="12">
        <f>T37</f>
        <v>10</v>
      </c>
    </row>
    <row r="35" spans="2:22" ht="296.25" customHeight="1" x14ac:dyDescent="0.25">
      <c r="B35" s="173"/>
      <c r="C35" s="2" t="s">
        <v>13</v>
      </c>
      <c r="D35" s="28" t="s">
        <v>50</v>
      </c>
      <c r="E35" s="174"/>
      <c r="F35" s="48">
        <f>Büro!F35</f>
        <v>0</v>
      </c>
      <c r="G35" s="174"/>
      <c r="H35" s="48">
        <f>'1. Prüfung (Büro)'!H35</f>
        <v>85</v>
      </c>
      <c r="I35" s="174"/>
      <c r="J35" s="13">
        <v>85</v>
      </c>
      <c r="K35" s="12">
        <v>85</v>
      </c>
      <c r="L35" s="174"/>
      <c r="M35" s="174"/>
      <c r="N35" s="50">
        <f>'1. Prüfung (Büro)'!L35</f>
        <v>0</v>
      </c>
      <c r="O35" s="51"/>
      <c r="P35" s="11"/>
      <c r="S35" s="174" t="str">
        <f t="shared" si="0"/>
        <v/>
      </c>
      <c r="T35" s="12">
        <f t="shared" si="1"/>
        <v>85</v>
      </c>
      <c r="U35" s="174"/>
      <c r="V35" s="174"/>
    </row>
    <row r="36" spans="2:22" ht="236.25" customHeight="1" x14ac:dyDescent="0.25">
      <c r="B36" s="173"/>
      <c r="C36" s="2" t="s">
        <v>15</v>
      </c>
      <c r="D36" s="28" t="s">
        <v>51</v>
      </c>
      <c r="E36" s="174"/>
      <c r="F36" s="48">
        <f>Büro!F36</f>
        <v>0</v>
      </c>
      <c r="G36" s="174"/>
      <c r="H36" s="48">
        <f>'1. Prüfung (Büro)'!H36</f>
        <v>15</v>
      </c>
      <c r="I36" s="174"/>
      <c r="J36" s="13">
        <v>15</v>
      </c>
      <c r="K36" s="12">
        <v>15</v>
      </c>
      <c r="L36" s="174"/>
      <c r="M36" s="174"/>
      <c r="N36" s="50">
        <f>'1. Prüfung (Büro)'!L36</f>
        <v>0</v>
      </c>
      <c r="O36" s="51"/>
      <c r="P36" s="11"/>
      <c r="S36" s="174" t="str">
        <f t="shared" si="0"/>
        <v/>
      </c>
      <c r="T36" s="12">
        <f t="shared" si="1"/>
        <v>15</v>
      </c>
      <c r="U36" s="174"/>
      <c r="V36" s="174"/>
    </row>
    <row r="37" spans="2:22" ht="118.8" x14ac:dyDescent="0.25">
      <c r="B37" s="173"/>
      <c r="C37" s="2" t="s">
        <v>35</v>
      </c>
      <c r="D37" s="28" t="s">
        <v>52</v>
      </c>
      <c r="E37" s="174"/>
      <c r="F37" s="48">
        <f>Büro!F37</f>
        <v>0</v>
      </c>
      <c r="G37" s="174"/>
      <c r="H37" s="48">
        <f>'1. Prüfung (Büro)'!H37</f>
        <v>10</v>
      </c>
      <c r="I37" s="174"/>
      <c r="J37" s="13">
        <v>10</v>
      </c>
      <c r="K37" s="12">
        <v>10</v>
      </c>
      <c r="L37" s="174"/>
      <c r="M37" s="174"/>
      <c r="N37" s="50">
        <f>'1. Prüfung (Büro)'!L37</f>
        <v>0</v>
      </c>
      <c r="O37" s="51"/>
      <c r="P37" s="11"/>
      <c r="S37" s="174" t="str">
        <f t="shared" si="0"/>
        <v/>
      </c>
      <c r="T37" s="12">
        <f t="shared" si="1"/>
        <v>10</v>
      </c>
      <c r="U37" s="174"/>
      <c r="V37" s="174"/>
    </row>
    <row r="38" spans="2:22" ht="26.1" customHeight="1" x14ac:dyDescent="0.25">
      <c r="B38" s="29" t="s">
        <v>53</v>
      </c>
      <c r="C38" s="163" t="s">
        <v>54</v>
      </c>
      <c r="D38" s="163"/>
      <c r="E38" s="47">
        <f>Büro!E38</f>
        <v>0</v>
      </c>
      <c r="F38" s="23"/>
      <c r="G38" s="47">
        <f>'1. Prüfung (Büro)'!G38</f>
        <v>100</v>
      </c>
      <c r="H38" s="23"/>
      <c r="I38" s="49">
        <f>U38</f>
        <v>100</v>
      </c>
      <c r="J38" s="23"/>
      <c r="K38" s="12">
        <v>100</v>
      </c>
      <c r="L38" s="12">
        <v>6</v>
      </c>
      <c r="M38" s="21">
        <f>U38/K38</f>
        <v>1</v>
      </c>
      <c r="N38" s="50">
        <f>'1. Prüfung (Büro)'!L38</f>
        <v>0</v>
      </c>
      <c r="O38" s="50"/>
      <c r="P38" s="11"/>
      <c r="S38" s="12" t="str">
        <f t="shared" si="0"/>
        <v>ECO2.1</v>
      </c>
      <c r="T38" s="23"/>
      <c r="U38" s="12">
        <f>IF(SUM(T39:T44)&gt;100,100,SUM(T39:T44))</f>
        <v>100</v>
      </c>
      <c r="V38" s="23"/>
    </row>
    <row r="39" spans="2:22" ht="79.2" x14ac:dyDescent="0.25">
      <c r="B39" s="173"/>
      <c r="C39" s="2" t="s">
        <v>13</v>
      </c>
      <c r="D39" s="5" t="s">
        <v>55</v>
      </c>
      <c r="E39" s="174"/>
      <c r="F39" s="48">
        <f>Büro!F39</f>
        <v>0</v>
      </c>
      <c r="G39" s="174"/>
      <c r="H39" s="48">
        <f>'1. Prüfung (Büro)'!H39</f>
        <v>20</v>
      </c>
      <c r="I39" s="174"/>
      <c r="J39" s="13">
        <v>20</v>
      </c>
      <c r="K39" s="12">
        <v>20</v>
      </c>
      <c r="L39" s="174"/>
      <c r="M39" s="174"/>
      <c r="N39" s="50">
        <f>'1. Prüfung (Büro)'!L39</f>
        <v>0</v>
      </c>
      <c r="O39" s="51"/>
      <c r="P39" s="11"/>
      <c r="S39" s="174" t="str">
        <f t="shared" si="0"/>
        <v/>
      </c>
      <c r="T39" s="12">
        <f t="shared" si="1"/>
        <v>20</v>
      </c>
      <c r="U39" s="174"/>
      <c r="V39" s="174"/>
    </row>
    <row r="40" spans="2:22" ht="79.2" x14ac:dyDescent="0.25">
      <c r="B40" s="173"/>
      <c r="C40" s="2" t="s">
        <v>14</v>
      </c>
      <c r="D40" s="28" t="s">
        <v>56</v>
      </c>
      <c r="E40" s="174"/>
      <c r="F40" s="48">
        <f>Büro!F40</f>
        <v>0</v>
      </c>
      <c r="G40" s="174"/>
      <c r="H40" s="48">
        <f>'1. Prüfung (Büro)'!H40</f>
        <v>20</v>
      </c>
      <c r="I40" s="174"/>
      <c r="J40" s="13">
        <v>20</v>
      </c>
      <c r="K40" s="12">
        <v>20</v>
      </c>
      <c r="L40" s="174"/>
      <c r="M40" s="174"/>
      <c r="N40" s="50">
        <f>'1. Prüfung (Büro)'!L40</f>
        <v>0</v>
      </c>
      <c r="O40" s="51"/>
      <c r="P40" s="11"/>
      <c r="S40" s="174" t="str">
        <f t="shared" si="0"/>
        <v/>
      </c>
      <c r="T40" s="12">
        <f t="shared" si="1"/>
        <v>20</v>
      </c>
      <c r="U40" s="174"/>
      <c r="V40" s="174"/>
    </row>
    <row r="41" spans="2:22" ht="66" x14ac:dyDescent="0.25">
      <c r="B41" s="173"/>
      <c r="C41" s="2" t="s">
        <v>41</v>
      </c>
      <c r="D41" s="28" t="s">
        <v>57</v>
      </c>
      <c r="E41" s="174"/>
      <c r="F41" s="48">
        <f>Büro!F41</f>
        <v>0</v>
      </c>
      <c r="G41" s="174"/>
      <c r="H41" s="48">
        <f>'1. Prüfung (Büro)'!H41</f>
        <v>20</v>
      </c>
      <c r="I41" s="174"/>
      <c r="J41" s="13">
        <v>20</v>
      </c>
      <c r="K41" s="12">
        <v>20</v>
      </c>
      <c r="L41" s="174"/>
      <c r="M41" s="174"/>
      <c r="N41" s="50">
        <f>'1. Prüfung (Büro)'!L41</f>
        <v>0</v>
      </c>
      <c r="O41" s="51"/>
      <c r="P41" s="11"/>
      <c r="S41" s="174" t="str">
        <f t="shared" si="0"/>
        <v/>
      </c>
      <c r="T41" s="12">
        <f t="shared" si="1"/>
        <v>20</v>
      </c>
      <c r="U41" s="174"/>
      <c r="V41" s="174"/>
    </row>
    <row r="42" spans="2:22" ht="52.8" x14ac:dyDescent="0.25">
      <c r="B42" s="173"/>
      <c r="C42" s="2" t="s">
        <v>15</v>
      </c>
      <c r="D42" s="28" t="s">
        <v>58</v>
      </c>
      <c r="E42" s="174"/>
      <c r="F42" s="48">
        <f>Büro!F42</f>
        <v>0</v>
      </c>
      <c r="G42" s="174"/>
      <c r="H42" s="48">
        <f>'1. Prüfung (Büro)'!H42</f>
        <v>20</v>
      </c>
      <c r="I42" s="174"/>
      <c r="J42" s="13">
        <v>20</v>
      </c>
      <c r="K42" s="12">
        <v>20</v>
      </c>
      <c r="L42" s="174"/>
      <c r="M42" s="174"/>
      <c r="N42" s="50">
        <f>'1. Prüfung (Büro)'!L42</f>
        <v>0</v>
      </c>
      <c r="O42" s="51"/>
      <c r="P42" s="11"/>
      <c r="S42" s="174" t="str">
        <f t="shared" si="0"/>
        <v/>
      </c>
      <c r="T42" s="12">
        <f t="shared" si="1"/>
        <v>20</v>
      </c>
      <c r="U42" s="174"/>
      <c r="V42" s="174"/>
    </row>
    <row r="43" spans="2:22" ht="52.8" x14ac:dyDescent="0.25">
      <c r="B43" s="173"/>
      <c r="C43" s="2" t="s">
        <v>17</v>
      </c>
      <c r="D43" s="28" t="s">
        <v>59</v>
      </c>
      <c r="E43" s="174"/>
      <c r="F43" s="48">
        <f>Büro!F43</f>
        <v>0</v>
      </c>
      <c r="G43" s="174"/>
      <c r="H43" s="48">
        <f>'1. Prüfung (Büro)'!H43</f>
        <v>5</v>
      </c>
      <c r="I43" s="174"/>
      <c r="J43" s="13">
        <v>5</v>
      </c>
      <c r="K43" s="12">
        <v>5</v>
      </c>
      <c r="L43" s="174"/>
      <c r="M43" s="174"/>
      <c r="N43" s="50">
        <f>'1. Prüfung (Büro)'!L43</f>
        <v>0</v>
      </c>
      <c r="O43" s="51"/>
      <c r="P43" s="11"/>
      <c r="S43" s="174" t="str">
        <f t="shared" si="0"/>
        <v/>
      </c>
      <c r="T43" s="12">
        <f t="shared" si="1"/>
        <v>5</v>
      </c>
      <c r="U43" s="174"/>
      <c r="V43" s="174"/>
    </row>
    <row r="44" spans="2:22" ht="79.2" x14ac:dyDescent="0.25">
      <c r="B44" s="173"/>
      <c r="C44" s="2" t="s">
        <v>35</v>
      </c>
      <c r="D44" s="28" t="s">
        <v>60</v>
      </c>
      <c r="E44" s="174"/>
      <c r="F44" s="48">
        <f>Büro!F44</f>
        <v>0</v>
      </c>
      <c r="G44" s="174"/>
      <c r="H44" s="48">
        <f>'1. Prüfung (Büro)'!H44</f>
        <v>20</v>
      </c>
      <c r="I44" s="174"/>
      <c r="J44" s="13">
        <v>20</v>
      </c>
      <c r="K44" s="12">
        <v>20</v>
      </c>
      <c r="L44" s="174"/>
      <c r="M44" s="174"/>
      <c r="N44" s="50">
        <f>'1. Prüfung (Büro)'!L44</f>
        <v>0</v>
      </c>
      <c r="O44" s="51"/>
      <c r="P44" s="11"/>
      <c r="S44" s="174" t="str">
        <f t="shared" si="0"/>
        <v/>
      </c>
      <c r="T44" s="12">
        <f t="shared" si="1"/>
        <v>20</v>
      </c>
      <c r="U44" s="174"/>
      <c r="V44" s="174"/>
    </row>
    <row r="45" spans="2:22" ht="26.1" customHeight="1" x14ac:dyDescent="0.25">
      <c r="B45" s="29" t="s">
        <v>62</v>
      </c>
      <c r="C45" s="181" t="s">
        <v>63</v>
      </c>
      <c r="D45" s="181"/>
      <c r="E45" s="47">
        <f>Büro!E45</f>
        <v>0</v>
      </c>
      <c r="F45" s="23"/>
      <c r="G45" s="47">
        <f>'1. Prüfung (Büro)'!G45</f>
        <v>100</v>
      </c>
      <c r="H45" s="23"/>
      <c r="I45" s="49">
        <f>U45</f>
        <v>100</v>
      </c>
      <c r="J45" s="23"/>
      <c r="K45" s="12">
        <v>100</v>
      </c>
      <c r="L45" s="12">
        <v>2</v>
      </c>
      <c r="M45" s="21">
        <f>U45/K45</f>
        <v>1</v>
      </c>
      <c r="N45" s="50">
        <f>'1. Prüfung (Büro)'!L45</f>
        <v>0</v>
      </c>
      <c r="O45" s="50"/>
      <c r="P45" s="11"/>
      <c r="S45" s="12" t="str">
        <f t="shared" si="0"/>
        <v>SOC1.1</v>
      </c>
      <c r="T45" s="23"/>
      <c r="U45" s="12">
        <f>IF(T46&gt;0,T46,SUM(IF(T47+T48+T49&gt;25,25,T47+T48+T49),IF(T50+T51&gt;15,15,T50+T51),IF(T52+T53&gt;15,15,T52+T53),IF(T54+T55&gt;15,15,T54+T55),IF(T56+T57&gt;15,15,T56+T57)))</f>
        <v>100</v>
      </c>
      <c r="V45" s="23"/>
    </row>
    <row r="46" spans="2:22" ht="132" x14ac:dyDescent="0.25">
      <c r="B46" s="173"/>
      <c r="C46" s="2" t="s">
        <v>13</v>
      </c>
      <c r="D46" s="28" t="s">
        <v>64</v>
      </c>
      <c r="E46" s="174"/>
      <c r="F46" s="48">
        <f>Büro!F46</f>
        <v>0</v>
      </c>
      <c r="G46" s="174"/>
      <c r="H46" s="48">
        <f>'1. Prüfung (Büro)'!H46</f>
        <v>100</v>
      </c>
      <c r="I46" s="174"/>
      <c r="J46" s="13">
        <v>100</v>
      </c>
      <c r="K46" s="12">
        <v>100</v>
      </c>
      <c r="L46" s="174"/>
      <c r="M46" s="174"/>
      <c r="N46" s="50">
        <f>'1. Prüfung (Büro)'!L46</f>
        <v>0</v>
      </c>
      <c r="O46" s="51"/>
      <c r="P46" s="11"/>
      <c r="S46" s="174" t="str">
        <f t="shared" si="0"/>
        <v/>
      </c>
      <c r="T46" s="12">
        <f t="shared" si="1"/>
        <v>100</v>
      </c>
      <c r="U46" s="174"/>
      <c r="V46" s="174"/>
    </row>
    <row r="47" spans="2:22" ht="118.8" x14ac:dyDescent="0.25">
      <c r="B47" s="173"/>
      <c r="C47" s="2" t="s">
        <v>31</v>
      </c>
      <c r="D47" s="28" t="s">
        <v>65</v>
      </c>
      <c r="E47" s="174"/>
      <c r="F47" s="48">
        <f>Büro!F47</f>
        <v>0</v>
      </c>
      <c r="G47" s="174"/>
      <c r="H47" s="48">
        <f>'1. Prüfung (Büro)'!H47</f>
        <v>15</v>
      </c>
      <c r="I47" s="174"/>
      <c r="J47" s="13">
        <v>15</v>
      </c>
      <c r="K47" s="12">
        <v>15</v>
      </c>
      <c r="L47" s="174"/>
      <c r="M47" s="174"/>
      <c r="N47" s="50">
        <f>'1. Prüfung (Büro)'!L47</f>
        <v>0</v>
      </c>
      <c r="O47" s="51"/>
      <c r="P47" s="11"/>
      <c r="S47" s="174" t="str">
        <f t="shared" si="0"/>
        <v/>
      </c>
      <c r="T47" s="12">
        <f t="shared" si="1"/>
        <v>15</v>
      </c>
      <c r="U47" s="174"/>
      <c r="V47" s="174"/>
    </row>
    <row r="48" spans="2:22" ht="132" x14ac:dyDescent="0.25">
      <c r="B48" s="173"/>
      <c r="C48" s="2" t="s">
        <v>32</v>
      </c>
      <c r="D48" s="28" t="s">
        <v>66</v>
      </c>
      <c r="E48" s="174"/>
      <c r="F48" s="48">
        <f>Büro!F48</f>
        <v>0</v>
      </c>
      <c r="G48" s="174"/>
      <c r="H48" s="48">
        <f>'1. Prüfung (Büro)'!H48</f>
        <v>15</v>
      </c>
      <c r="I48" s="174"/>
      <c r="J48" s="13">
        <v>15</v>
      </c>
      <c r="K48" s="12">
        <v>15</v>
      </c>
      <c r="L48" s="174"/>
      <c r="M48" s="174"/>
      <c r="N48" s="50">
        <f>'1. Prüfung (Büro)'!L48</f>
        <v>0</v>
      </c>
      <c r="O48" s="51"/>
      <c r="P48" s="11"/>
      <c r="S48" s="174" t="str">
        <f t="shared" si="0"/>
        <v/>
      </c>
      <c r="T48" s="12">
        <f t="shared" si="1"/>
        <v>15</v>
      </c>
      <c r="U48" s="174"/>
      <c r="V48" s="174"/>
    </row>
    <row r="49" spans="2:22" ht="79.2" x14ac:dyDescent="0.25">
      <c r="B49" s="173"/>
      <c r="C49" s="2" t="s">
        <v>67</v>
      </c>
      <c r="D49" s="28" t="s">
        <v>68</v>
      </c>
      <c r="E49" s="174"/>
      <c r="F49" s="48">
        <f>Büro!F49</f>
        <v>0</v>
      </c>
      <c r="G49" s="174"/>
      <c r="H49" s="48">
        <f>'1. Prüfung (Büro)'!H49</f>
        <v>25</v>
      </c>
      <c r="I49" s="174"/>
      <c r="J49" s="13">
        <v>25</v>
      </c>
      <c r="K49" s="12">
        <v>25</v>
      </c>
      <c r="L49" s="174"/>
      <c r="M49" s="174"/>
      <c r="N49" s="50">
        <f>'1. Prüfung (Büro)'!L49</f>
        <v>0</v>
      </c>
      <c r="O49" s="51"/>
      <c r="P49" s="11"/>
      <c r="S49" s="174" t="str">
        <f t="shared" si="0"/>
        <v/>
      </c>
      <c r="T49" s="12">
        <f t="shared" si="1"/>
        <v>25</v>
      </c>
      <c r="U49" s="174"/>
      <c r="V49" s="174"/>
    </row>
    <row r="50" spans="2:22" ht="118.8" x14ac:dyDescent="0.25">
      <c r="B50" s="173"/>
      <c r="C50" s="2" t="s">
        <v>33</v>
      </c>
      <c r="D50" s="28" t="s">
        <v>69</v>
      </c>
      <c r="E50" s="174"/>
      <c r="F50" s="48">
        <f>Büro!F50</f>
        <v>0</v>
      </c>
      <c r="G50" s="174"/>
      <c r="H50" s="48">
        <f>'1. Prüfung (Büro)'!H50</f>
        <v>15</v>
      </c>
      <c r="I50" s="174"/>
      <c r="J50" s="13">
        <v>15</v>
      </c>
      <c r="K50" s="12">
        <v>15</v>
      </c>
      <c r="L50" s="174"/>
      <c r="M50" s="174"/>
      <c r="N50" s="50">
        <f>'1. Prüfung (Büro)'!L50</f>
        <v>0</v>
      </c>
      <c r="O50" s="51"/>
      <c r="P50" s="11"/>
      <c r="S50" s="174" t="str">
        <f t="shared" si="0"/>
        <v/>
      </c>
      <c r="T50" s="12">
        <f t="shared" si="1"/>
        <v>15</v>
      </c>
      <c r="U50" s="174"/>
      <c r="V50" s="174"/>
    </row>
    <row r="51" spans="2:22" ht="105" customHeight="1" x14ac:dyDescent="0.25">
      <c r="B51" s="173"/>
      <c r="C51" s="2" t="s">
        <v>34</v>
      </c>
      <c r="D51" s="28" t="s">
        <v>300</v>
      </c>
      <c r="E51" s="174"/>
      <c r="F51" s="48">
        <f>Büro!F51</f>
        <v>0</v>
      </c>
      <c r="G51" s="174"/>
      <c r="H51" s="48">
        <f>'1. Prüfung (Büro)'!H51</f>
        <v>15</v>
      </c>
      <c r="I51" s="174"/>
      <c r="J51" s="13">
        <v>15</v>
      </c>
      <c r="K51" s="12">
        <v>15</v>
      </c>
      <c r="L51" s="174"/>
      <c r="M51" s="174"/>
      <c r="N51" s="50">
        <f>'1. Prüfung (Büro)'!L51</f>
        <v>0</v>
      </c>
      <c r="O51" s="51"/>
      <c r="P51" s="11"/>
      <c r="S51" s="174" t="str">
        <f t="shared" si="0"/>
        <v/>
      </c>
      <c r="T51" s="12">
        <f t="shared" si="1"/>
        <v>15</v>
      </c>
      <c r="U51" s="174"/>
      <c r="V51" s="174"/>
    </row>
    <row r="52" spans="2:22" ht="105.6" x14ac:dyDescent="0.25">
      <c r="B52" s="173"/>
      <c r="C52" s="2" t="s">
        <v>72</v>
      </c>
      <c r="D52" s="28" t="s">
        <v>71</v>
      </c>
      <c r="E52" s="174"/>
      <c r="F52" s="48">
        <f>Büro!F52</f>
        <v>0</v>
      </c>
      <c r="G52" s="174"/>
      <c r="H52" s="48">
        <f>'1. Prüfung (Büro)'!H52</f>
        <v>15</v>
      </c>
      <c r="I52" s="174"/>
      <c r="J52" s="13">
        <v>15</v>
      </c>
      <c r="K52" s="12">
        <v>15</v>
      </c>
      <c r="L52" s="174"/>
      <c r="M52" s="174"/>
      <c r="N52" s="50">
        <f>'1. Prüfung (Büro)'!L52</f>
        <v>0</v>
      </c>
      <c r="O52" s="51"/>
      <c r="P52" s="11"/>
      <c r="S52" s="174" t="str">
        <f t="shared" si="0"/>
        <v/>
      </c>
      <c r="T52" s="12">
        <f t="shared" si="1"/>
        <v>15</v>
      </c>
      <c r="U52" s="174"/>
      <c r="V52" s="174"/>
    </row>
    <row r="53" spans="2:22" ht="132" x14ac:dyDescent="0.25">
      <c r="B53" s="173"/>
      <c r="C53" s="2" t="s">
        <v>74</v>
      </c>
      <c r="D53" s="28" t="s">
        <v>73</v>
      </c>
      <c r="E53" s="174"/>
      <c r="F53" s="48">
        <f>Büro!F53</f>
        <v>0</v>
      </c>
      <c r="G53" s="174"/>
      <c r="H53" s="48">
        <f>'1. Prüfung (Büro)'!H53</f>
        <v>15</v>
      </c>
      <c r="I53" s="174"/>
      <c r="J53" s="13">
        <v>15</v>
      </c>
      <c r="K53" s="12">
        <v>15</v>
      </c>
      <c r="L53" s="174"/>
      <c r="M53" s="174"/>
      <c r="N53" s="50">
        <f>'1. Prüfung (Büro)'!L53</f>
        <v>0</v>
      </c>
      <c r="O53" s="51"/>
      <c r="P53" s="11"/>
      <c r="S53" s="174" t="str">
        <f t="shared" si="0"/>
        <v/>
      </c>
      <c r="T53" s="12">
        <f t="shared" si="1"/>
        <v>15</v>
      </c>
      <c r="U53" s="174"/>
      <c r="V53" s="174"/>
    </row>
    <row r="54" spans="2:22" ht="118.8" x14ac:dyDescent="0.25">
      <c r="B54" s="173"/>
      <c r="C54" s="2" t="s">
        <v>76</v>
      </c>
      <c r="D54" s="28" t="s">
        <v>301</v>
      </c>
      <c r="E54" s="174"/>
      <c r="F54" s="48">
        <f>Büro!F54</f>
        <v>0</v>
      </c>
      <c r="G54" s="174"/>
      <c r="H54" s="48">
        <f>'1. Prüfung (Büro)'!H54</f>
        <v>15</v>
      </c>
      <c r="I54" s="174"/>
      <c r="J54" s="13">
        <v>15</v>
      </c>
      <c r="K54" s="12">
        <v>15</v>
      </c>
      <c r="L54" s="174"/>
      <c r="M54" s="174"/>
      <c r="N54" s="50">
        <f>'1. Prüfung (Büro)'!L54</f>
        <v>0</v>
      </c>
      <c r="O54" s="51"/>
      <c r="P54" s="11"/>
      <c r="S54" s="174" t="str">
        <f t="shared" si="0"/>
        <v/>
      </c>
      <c r="T54" s="12">
        <f t="shared" si="1"/>
        <v>15</v>
      </c>
      <c r="U54" s="174"/>
      <c r="V54" s="174"/>
    </row>
    <row r="55" spans="2:22" ht="105.6" x14ac:dyDescent="0.25">
      <c r="B55" s="173"/>
      <c r="C55" s="2" t="s">
        <v>77</v>
      </c>
      <c r="D55" s="28" t="s">
        <v>78</v>
      </c>
      <c r="E55" s="174"/>
      <c r="F55" s="48">
        <f>Büro!F55</f>
        <v>0</v>
      </c>
      <c r="G55" s="174"/>
      <c r="H55" s="48">
        <f>'1. Prüfung (Büro)'!H55</f>
        <v>15</v>
      </c>
      <c r="I55" s="174"/>
      <c r="J55" s="13">
        <v>15</v>
      </c>
      <c r="K55" s="12">
        <v>15</v>
      </c>
      <c r="L55" s="174"/>
      <c r="M55" s="174"/>
      <c r="N55" s="50">
        <f>'1. Prüfung (Büro)'!L55</f>
        <v>0</v>
      </c>
      <c r="O55" s="51"/>
      <c r="P55" s="11"/>
      <c r="S55" s="174" t="str">
        <f t="shared" si="0"/>
        <v/>
      </c>
      <c r="T55" s="12">
        <f t="shared" si="1"/>
        <v>15</v>
      </c>
      <c r="U55" s="174"/>
      <c r="V55" s="174"/>
    </row>
    <row r="56" spans="2:22" ht="145.19999999999999" x14ac:dyDescent="0.25">
      <c r="B56" s="173"/>
      <c r="C56" s="2" t="s">
        <v>80</v>
      </c>
      <c r="D56" s="28" t="s">
        <v>79</v>
      </c>
      <c r="E56" s="174"/>
      <c r="F56" s="48">
        <f>Büro!F56</f>
        <v>0</v>
      </c>
      <c r="G56" s="174"/>
      <c r="H56" s="48">
        <f>'1. Prüfung (Büro)'!H56</f>
        <v>15</v>
      </c>
      <c r="I56" s="174"/>
      <c r="J56" s="13">
        <v>15</v>
      </c>
      <c r="K56" s="12">
        <v>15</v>
      </c>
      <c r="L56" s="174"/>
      <c r="M56" s="174"/>
      <c r="N56" s="50">
        <f>'1. Prüfung (Büro)'!L56</f>
        <v>0</v>
      </c>
      <c r="O56" s="51"/>
      <c r="P56" s="11"/>
      <c r="S56" s="174" t="str">
        <f t="shared" si="0"/>
        <v/>
      </c>
      <c r="T56" s="12">
        <f t="shared" si="1"/>
        <v>15</v>
      </c>
      <c r="U56" s="174"/>
      <c r="V56" s="174"/>
    </row>
    <row r="57" spans="2:22" ht="118.8" x14ac:dyDescent="0.25">
      <c r="B57" s="173"/>
      <c r="C57" s="2" t="s">
        <v>344</v>
      </c>
      <c r="D57" s="28" t="s">
        <v>81</v>
      </c>
      <c r="E57" s="174"/>
      <c r="F57" s="48">
        <f>Büro!F57</f>
        <v>0</v>
      </c>
      <c r="G57" s="174"/>
      <c r="H57" s="48">
        <f>'1. Prüfung (Büro)'!H57</f>
        <v>15</v>
      </c>
      <c r="I57" s="174"/>
      <c r="J57" s="13">
        <v>15</v>
      </c>
      <c r="K57" s="12">
        <v>15</v>
      </c>
      <c r="L57" s="174"/>
      <c r="M57" s="174"/>
      <c r="N57" s="50">
        <f>'1. Prüfung (Büro)'!L57</f>
        <v>0</v>
      </c>
      <c r="O57" s="51"/>
      <c r="P57" s="11"/>
      <c r="S57" s="174" t="str">
        <f t="shared" si="0"/>
        <v/>
      </c>
      <c r="T57" s="12">
        <f t="shared" si="1"/>
        <v>15</v>
      </c>
      <c r="U57" s="174"/>
      <c r="V57" s="174"/>
    </row>
    <row r="58" spans="2:22" ht="26.1" customHeight="1" x14ac:dyDescent="0.25">
      <c r="B58" s="29" t="s">
        <v>82</v>
      </c>
      <c r="C58" s="181" t="s">
        <v>83</v>
      </c>
      <c r="D58" s="181"/>
      <c r="E58" s="47">
        <f>Büro!E58</f>
        <v>0</v>
      </c>
      <c r="F58" s="23"/>
      <c r="G58" s="47">
        <f>'1. Prüfung (Büro)'!G58</f>
        <v>104</v>
      </c>
      <c r="H58" s="23"/>
      <c r="I58" s="49">
        <f>U58+V58</f>
        <v>104</v>
      </c>
      <c r="J58" s="23"/>
      <c r="K58" s="12">
        <v>104</v>
      </c>
      <c r="L58" s="12">
        <v>8</v>
      </c>
      <c r="M58" s="21">
        <f>(U58/100)+(V58/100)</f>
        <v>1.04</v>
      </c>
      <c r="N58" s="50">
        <f>'1. Prüfung (Büro)'!L58</f>
        <v>0</v>
      </c>
      <c r="O58" s="50"/>
      <c r="P58" s="11"/>
      <c r="S58" s="12" t="str">
        <f t="shared" si="0"/>
        <v>SOC1.2</v>
      </c>
      <c r="T58" s="23"/>
      <c r="U58" s="12">
        <f>IF(SUM(IF(SUM(T59:T61)&gt;60,60,SUM(T59:T61)),SUM(T62:T65))&gt;100,100,SUM(IF(SUM(T59:T61)&gt;60,60,SUM(T59:T61)),SUM(T62:T65)))</f>
        <v>100</v>
      </c>
      <c r="V58" s="12">
        <f>SUM(T66:T67)</f>
        <v>4</v>
      </c>
    </row>
    <row r="59" spans="2:22" ht="158.4" x14ac:dyDescent="0.25">
      <c r="B59" s="173"/>
      <c r="C59" s="2" t="s">
        <v>13</v>
      </c>
      <c r="D59" s="28" t="s">
        <v>345</v>
      </c>
      <c r="E59" s="174"/>
      <c r="F59" s="48">
        <f>Büro!F59</f>
        <v>0</v>
      </c>
      <c r="G59" s="174"/>
      <c r="H59" s="48">
        <f>'1. Prüfung (Büro)'!H59</f>
        <v>60</v>
      </c>
      <c r="I59" s="174"/>
      <c r="J59" s="13">
        <v>60</v>
      </c>
      <c r="K59" s="12">
        <v>60</v>
      </c>
      <c r="L59" s="174"/>
      <c r="M59" s="174"/>
      <c r="N59" s="50">
        <f>'1. Prüfung (Büro)'!L59</f>
        <v>0</v>
      </c>
      <c r="O59" s="51"/>
      <c r="P59" s="11"/>
      <c r="S59" s="174" t="str">
        <f t="shared" si="0"/>
        <v/>
      </c>
      <c r="T59" s="12">
        <f t="shared" si="1"/>
        <v>60</v>
      </c>
      <c r="U59" s="174"/>
      <c r="V59" s="174"/>
    </row>
    <row r="60" spans="2:22" ht="105.6" x14ac:dyDescent="0.25">
      <c r="B60" s="173"/>
      <c r="C60" s="2" t="s">
        <v>29</v>
      </c>
      <c r="D60" s="28" t="s">
        <v>357</v>
      </c>
      <c r="E60" s="174"/>
      <c r="F60" s="48">
        <f>Büro!F60</f>
        <v>0</v>
      </c>
      <c r="G60" s="174"/>
      <c r="H60" s="48">
        <f>'1. Prüfung (Büro)'!H60</f>
        <v>30</v>
      </c>
      <c r="I60" s="174"/>
      <c r="J60" s="13">
        <v>30</v>
      </c>
      <c r="K60" s="12">
        <v>30</v>
      </c>
      <c r="L60" s="174"/>
      <c r="M60" s="174"/>
      <c r="N60" s="50">
        <f>'1. Prüfung (Büro)'!L60</f>
        <v>0</v>
      </c>
      <c r="O60" s="51"/>
      <c r="P60" s="11"/>
      <c r="S60" s="174" t="str">
        <f t="shared" si="0"/>
        <v/>
      </c>
      <c r="T60" s="12">
        <f t="shared" si="1"/>
        <v>30</v>
      </c>
      <c r="U60" s="174"/>
      <c r="V60" s="174"/>
    </row>
    <row r="61" spans="2:22" ht="66" x14ac:dyDescent="0.25">
      <c r="B61" s="173"/>
      <c r="C61" s="2" t="s">
        <v>30</v>
      </c>
      <c r="D61" s="28" t="s">
        <v>85</v>
      </c>
      <c r="E61" s="174"/>
      <c r="F61" s="48">
        <f>Büro!F61</f>
        <v>0</v>
      </c>
      <c r="G61" s="174"/>
      <c r="H61" s="48">
        <f>'1. Prüfung (Büro)'!H61</f>
        <v>25</v>
      </c>
      <c r="I61" s="174"/>
      <c r="J61" s="13">
        <v>25</v>
      </c>
      <c r="K61" s="12">
        <v>25</v>
      </c>
      <c r="L61" s="174"/>
      <c r="M61" s="174"/>
      <c r="N61" s="50">
        <f>'1. Prüfung (Büro)'!L61</f>
        <v>0</v>
      </c>
      <c r="O61" s="51"/>
      <c r="P61" s="11"/>
      <c r="S61" s="174" t="str">
        <f t="shared" si="0"/>
        <v/>
      </c>
      <c r="T61" s="12">
        <f t="shared" si="1"/>
        <v>25</v>
      </c>
      <c r="U61" s="174"/>
      <c r="V61" s="174"/>
    </row>
    <row r="62" spans="2:22" ht="369.6" x14ac:dyDescent="0.25">
      <c r="B62" s="173"/>
      <c r="C62" s="3" t="s">
        <v>122</v>
      </c>
      <c r="D62" s="28" t="s">
        <v>121</v>
      </c>
      <c r="E62" s="174"/>
      <c r="F62" s="48">
        <f>Büro!F62</f>
        <v>0</v>
      </c>
      <c r="G62" s="174"/>
      <c r="H62" s="48">
        <f>'1. Prüfung (Büro)'!H62</f>
        <v>40</v>
      </c>
      <c r="I62" s="174"/>
      <c r="J62" s="13">
        <v>40</v>
      </c>
      <c r="K62" s="12">
        <v>40</v>
      </c>
      <c r="L62" s="174"/>
      <c r="M62" s="174"/>
      <c r="N62" s="50">
        <f>'1. Prüfung (Büro)'!L62</f>
        <v>0</v>
      </c>
      <c r="O62" s="51"/>
      <c r="P62" s="11"/>
      <c r="S62" s="174" t="str">
        <f t="shared" si="0"/>
        <v/>
      </c>
      <c r="T62" s="12">
        <f t="shared" si="1"/>
        <v>40</v>
      </c>
      <c r="U62" s="174"/>
      <c r="V62" s="174"/>
    </row>
    <row r="63" spans="2:22" ht="118.8" x14ac:dyDescent="0.25">
      <c r="B63" s="173"/>
      <c r="C63" s="6" t="s">
        <v>17</v>
      </c>
      <c r="D63" s="28" t="s">
        <v>86</v>
      </c>
      <c r="E63" s="174"/>
      <c r="F63" s="48">
        <f>Büro!F63</f>
        <v>0</v>
      </c>
      <c r="G63" s="174"/>
      <c r="H63" s="48">
        <f>'1. Prüfung (Büro)'!H63</f>
        <v>2</v>
      </c>
      <c r="I63" s="174"/>
      <c r="J63" s="13">
        <v>2</v>
      </c>
      <c r="K63" s="12">
        <v>2</v>
      </c>
      <c r="L63" s="174"/>
      <c r="M63" s="174"/>
      <c r="N63" s="50">
        <f>'1. Prüfung (Büro)'!L63</f>
        <v>0</v>
      </c>
      <c r="O63" s="51"/>
      <c r="P63" s="11"/>
      <c r="S63" s="174" t="str">
        <f t="shared" si="0"/>
        <v/>
      </c>
      <c r="T63" s="12">
        <f>IF(OR(J63="x",J63="X"),0,IF(J63&gt;K63,K63,J63))</f>
        <v>2</v>
      </c>
      <c r="U63" s="174"/>
      <c r="V63" s="174"/>
    </row>
    <row r="64" spans="2:22" ht="81" customHeight="1" x14ac:dyDescent="0.25">
      <c r="B64" s="173"/>
      <c r="C64" s="2" t="s">
        <v>22</v>
      </c>
      <c r="D64" s="28" t="s">
        <v>87</v>
      </c>
      <c r="E64" s="174"/>
      <c r="F64" s="48">
        <f>Büro!F64</f>
        <v>0</v>
      </c>
      <c r="G64" s="174"/>
      <c r="H64" s="48">
        <f>'1. Prüfung (Büro)'!H64</f>
        <v>4</v>
      </c>
      <c r="I64" s="174"/>
      <c r="J64" s="13">
        <v>4</v>
      </c>
      <c r="K64" s="12">
        <v>4</v>
      </c>
      <c r="L64" s="174"/>
      <c r="M64" s="174"/>
      <c r="N64" s="50">
        <f>'1. Prüfung (Büro)'!L64</f>
        <v>0</v>
      </c>
      <c r="O64" s="51"/>
      <c r="P64" s="11"/>
      <c r="S64" s="174" t="str">
        <f t="shared" si="0"/>
        <v/>
      </c>
      <c r="T64" s="12">
        <f t="shared" si="1"/>
        <v>4</v>
      </c>
      <c r="U64" s="174"/>
      <c r="V64" s="174"/>
    </row>
    <row r="65" spans="2:22" ht="93" customHeight="1" x14ac:dyDescent="0.25">
      <c r="B65" s="173"/>
      <c r="C65" s="2" t="s">
        <v>88</v>
      </c>
      <c r="D65" s="28" t="s">
        <v>89</v>
      </c>
      <c r="E65" s="174"/>
      <c r="F65" s="48">
        <f>Büro!F65</f>
        <v>0</v>
      </c>
      <c r="G65" s="174"/>
      <c r="H65" s="48">
        <f>'1. Prüfung (Büro)'!H65</f>
        <v>6</v>
      </c>
      <c r="I65" s="174"/>
      <c r="J65" s="13">
        <v>6</v>
      </c>
      <c r="K65" s="12">
        <v>6</v>
      </c>
      <c r="L65" s="174"/>
      <c r="M65" s="174"/>
      <c r="N65" s="50">
        <f>'1. Prüfung (Büro)'!L65</f>
        <v>0</v>
      </c>
      <c r="O65" s="51"/>
      <c r="P65" s="11"/>
      <c r="S65" s="174" t="str">
        <f t="shared" si="0"/>
        <v/>
      </c>
      <c r="T65" s="12">
        <f t="shared" si="1"/>
        <v>6</v>
      </c>
      <c r="U65" s="174"/>
      <c r="V65" s="174"/>
    </row>
    <row r="66" spans="2:22" ht="92.4" x14ac:dyDescent="0.25">
      <c r="B66" s="173"/>
      <c r="C66" s="2" t="s">
        <v>35</v>
      </c>
      <c r="D66" s="28" t="s">
        <v>90</v>
      </c>
      <c r="E66" s="174"/>
      <c r="F66" s="48">
        <f>Büro!F66</f>
        <v>0</v>
      </c>
      <c r="G66" s="174"/>
      <c r="H66" s="48">
        <f>'1. Prüfung (Büro)'!H66</f>
        <v>2</v>
      </c>
      <c r="I66" s="174"/>
      <c r="J66" s="13">
        <v>2</v>
      </c>
      <c r="K66" s="12">
        <v>2</v>
      </c>
      <c r="L66" s="174"/>
      <c r="M66" s="174"/>
      <c r="N66" s="50">
        <f>'1. Prüfung (Büro)'!L66</f>
        <v>0</v>
      </c>
      <c r="O66" s="51"/>
      <c r="P66" s="11"/>
      <c r="S66" s="174" t="str">
        <f t="shared" si="0"/>
        <v/>
      </c>
      <c r="T66" s="12">
        <f t="shared" si="1"/>
        <v>2</v>
      </c>
      <c r="U66" s="174"/>
      <c r="V66" s="174"/>
    </row>
    <row r="67" spans="2:22" ht="66" x14ac:dyDescent="0.25">
      <c r="B67" s="173"/>
      <c r="C67" s="2" t="s">
        <v>36</v>
      </c>
      <c r="D67" s="28" t="s">
        <v>91</v>
      </c>
      <c r="E67" s="174"/>
      <c r="F67" s="48">
        <f>Büro!F67</f>
        <v>0</v>
      </c>
      <c r="G67" s="174"/>
      <c r="H67" s="48">
        <f>'1. Prüfung (Büro)'!H67</f>
        <v>2</v>
      </c>
      <c r="I67" s="174"/>
      <c r="J67" s="13">
        <v>2</v>
      </c>
      <c r="K67" s="12">
        <v>2</v>
      </c>
      <c r="L67" s="174"/>
      <c r="M67" s="174"/>
      <c r="N67" s="50">
        <f>'1. Prüfung (Büro)'!L67</f>
        <v>0</v>
      </c>
      <c r="O67" s="51"/>
      <c r="P67" s="11"/>
      <c r="S67" s="174" t="str">
        <f t="shared" si="0"/>
        <v/>
      </c>
      <c r="T67" s="12">
        <f t="shared" si="1"/>
        <v>2</v>
      </c>
      <c r="U67" s="174"/>
      <c r="V67" s="174"/>
    </row>
    <row r="68" spans="2:22" ht="26.1" customHeight="1" x14ac:dyDescent="0.25">
      <c r="B68" s="29" t="s">
        <v>92</v>
      </c>
      <c r="C68" s="181" t="s">
        <v>93</v>
      </c>
      <c r="D68" s="181"/>
      <c r="E68" s="47">
        <f>Büro!E68</f>
        <v>0</v>
      </c>
      <c r="F68" s="23"/>
      <c r="G68" s="47">
        <f>'1. Prüfung (Büro)'!G68</f>
        <v>110</v>
      </c>
      <c r="H68" s="23"/>
      <c r="I68" s="49">
        <f>U68+V68</f>
        <v>110</v>
      </c>
      <c r="J68" s="23"/>
      <c r="K68" s="12">
        <f>IF(SUM(K69,IF(OR(J70="x",J70="X"),0,20),IF(OR(J71="x",J71="X"),0,30),IF(OR(J72="x",J72="X"),0,30),IF(OR(J73="x",J73="X"),0,10),K74)&gt;110,110,SUM(K69,IF(OR(J70="x",J70="X"),0,20),IF(OR(J71="x",J71="X"),0,30),IF(OR(J72="x",J72="X"),0,30),IF(OR(J73="x",J73="X"),0,10),K74))</f>
        <v>110</v>
      </c>
      <c r="L68" s="12">
        <v>5</v>
      </c>
      <c r="M68" s="21">
        <f>(U68/(K68-10))+(V68/100)</f>
        <v>1.1000000000000001</v>
      </c>
      <c r="N68" s="50">
        <f>'1. Prüfung (Büro)'!L68</f>
        <v>0</v>
      </c>
      <c r="O68" s="50"/>
      <c r="P68" s="11"/>
      <c r="S68" s="12" t="str">
        <f t="shared" si="0"/>
        <v>SOC1.3</v>
      </c>
      <c r="T68" s="23"/>
      <c r="U68" s="12">
        <f>IF(SUM(T69:T73)&gt;100,100,SUM(T69:T73))</f>
        <v>100</v>
      </c>
      <c r="V68" s="12">
        <f>T74</f>
        <v>10</v>
      </c>
    </row>
    <row r="69" spans="2:22" ht="39.6" x14ac:dyDescent="0.25">
      <c r="B69" s="173"/>
      <c r="C69" s="2" t="s">
        <v>13</v>
      </c>
      <c r="D69" s="28" t="s">
        <v>94</v>
      </c>
      <c r="E69" s="174"/>
      <c r="F69" s="48">
        <f>Büro!F69</f>
        <v>0</v>
      </c>
      <c r="G69" s="174"/>
      <c r="H69" s="48">
        <f>'1. Prüfung (Büro)'!H69</f>
        <v>20</v>
      </c>
      <c r="I69" s="174"/>
      <c r="J69" s="13">
        <v>20</v>
      </c>
      <c r="K69" s="12">
        <v>20</v>
      </c>
      <c r="L69" s="174"/>
      <c r="M69" s="174"/>
      <c r="N69" s="50">
        <f>'1. Prüfung (Büro)'!L69</f>
        <v>0</v>
      </c>
      <c r="O69" s="51"/>
      <c r="P69" s="11"/>
      <c r="S69" s="174" t="str">
        <f t="shared" si="0"/>
        <v/>
      </c>
      <c r="T69" s="12">
        <f t="shared" si="1"/>
        <v>20</v>
      </c>
      <c r="U69" s="174"/>
      <c r="V69" s="174"/>
    </row>
    <row r="70" spans="2:22" ht="183.75" customHeight="1" x14ac:dyDescent="0.25">
      <c r="B70" s="173"/>
      <c r="C70" s="2" t="s">
        <v>15</v>
      </c>
      <c r="D70" s="28" t="s">
        <v>95</v>
      </c>
      <c r="E70" s="174"/>
      <c r="F70" s="48">
        <f>Büro!F70</f>
        <v>0</v>
      </c>
      <c r="G70" s="174"/>
      <c r="H70" s="48">
        <f>'1. Prüfung (Büro)'!H70</f>
        <v>20</v>
      </c>
      <c r="I70" s="174"/>
      <c r="J70" s="13">
        <v>20</v>
      </c>
      <c r="K70" s="12">
        <v>20</v>
      </c>
      <c r="L70" s="174"/>
      <c r="M70" s="174"/>
      <c r="N70" s="50">
        <f>'1. Prüfung (Büro)'!L70</f>
        <v>0</v>
      </c>
      <c r="O70" s="51"/>
      <c r="P70" s="11"/>
      <c r="S70" s="174" t="str">
        <f t="shared" si="0"/>
        <v/>
      </c>
      <c r="T70" s="12">
        <f>IF(OR(J70="x",J70="X"),0,IF(J70&gt;K70,K70,J70))</f>
        <v>20</v>
      </c>
      <c r="U70" s="174"/>
      <c r="V70" s="174"/>
    </row>
    <row r="71" spans="2:22" ht="316.8" x14ac:dyDescent="0.25">
      <c r="B71" s="173"/>
      <c r="C71" s="6" t="s">
        <v>35</v>
      </c>
      <c r="D71" s="28" t="s">
        <v>343</v>
      </c>
      <c r="E71" s="174"/>
      <c r="F71" s="48">
        <f>Büro!F71</f>
        <v>0</v>
      </c>
      <c r="G71" s="174"/>
      <c r="H71" s="48">
        <f>'1. Prüfung (Büro)'!H71</f>
        <v>30</v>
      </c>
      <c r="I71" s="174"/>
      <c r="J71" s="13">
        <v>30</v>
      </c>
      <c r="K71" s="12">
        <v>30</v>
      </c>
      <c r="L71" s="174"/>
      <c r="M71" s="174"/>
      <c r="N71" s="50">
        <f>'1. Prüfung (Büro)'!L71</f>
        <v>0</v>
      </c>
      <c r="O71" s="51"/>
      <c r="P71" s="11"/>
      <c r="S71" s="174" t="str">
        <f t="shared" si="0"/>
        <v/>
      </c>
      <c r="T71" s="12">
        <f t="shared" ref="T71:T73" si="2">IF(OR(J71="x",J71="X"),0,IF(J71&gt;K71,K71,J71))</f>
        <v>30</v>
      </c>
      <c r="U71" s="174"/>
      <c r="V71" s="174"/>
    </row>
    <row r="72" spans="2:22" ht="279.60000000000002" x14ac:dyDescent="0.25">
      <c r="B72" s="173"/>
      <c r="C72" s="2" t="s">
        <v>96</v>
      </c>
      <c r="D72" s="28" t="s">
        <v>97</v>
      </c>
      <c r="E72" s="174"/>
      <c r="F72" s="48">
        <f>Büro!F72</f>
        <v>0</v>
      </c>
      <c r="G72" s="174"/>
      <c r="H72" s="48">
        <f>'1. Prüfung (Büro)'!H72</f>
        <v>30</v>
      </c>
      <c r="I72" s="174"/>
      <c r="J72" s="13">
        <v>30</v>
      </c>
      <c r="K72" s="12">
        <v>30</v>
      </c>
      <c r="L72" s="174"/>
      <c r="M72" s="174"/>
      <c r="N72" s="50">
        <f>'1. Prüfung (Büro)'!L72</f>
        <v>0</v>
      </c>
      <c r="O72" s="51"/>
      <c r="P72" s="11"/>
      <c r="S72" s="174" t="str">
        <f t="shared" si="0"/>
        <v/>
      </c>
      <c r="T72" s="12">
        <f t="shared" si="2"/>
        <v>30</v>
      </c>
      <c r="U72" s="174"/>
      <c r="V72" s="174"/>
    </row>
    <row r="73" spans="2:22" ht="118.8" x14ac:dyDescent="0.25">
      <c r="B73" s="173"/>
      <c r="C73" s="2" t="s">
        <v>98</v>
      </c>
      <c r="D73" s="28" t="s">
        <v>99</v>
      </c>
      <c r="E73" s="174"/>
      <c r="F73" s="48">
        <f>Büro!F73</f>
        <v>0</v>
      </c>
      <c r="G73" s="174"/>
      <c r="H73" s="48">
        <f>'1. Prüfung (Büro)'!H73</f>
        <v>10</v>
      </c>
      <c r="I73" s="174"/>
      <c r="J73" s="13">
        <v>10</v>
      </c>
      <c r="K73" s="12">
        <v>10</v>
      </c>
      <c r="L73" s="174"/>
      <c r="M73" s="174"/>
      <c r="N73" s="50">
        <f>'1. Prüfung (Büro)'!L73</f>
        <v>0</v>
      </c>
      <c r="O73" s="51"/>
      <c r="P73" s="11"/>
      <c r="S73" s="174" t="str">
        <f t="shared" si="0"/>
        <v/>
      </c>
      <c r="T73" s="12">
        <f t="shared" si="2"/>
        <v>10</v>
      </c>
      <c r="U73" s="174"/>
      <c r="V73" s="174"/>
    </row>
    <row r="74" spans="2:22" ht="145.19999999999999" x14ac:dyDescent="0.25">
      <c r="B74" s="173"/>
      <c r="C74" s="2" t="s">
        <v>100</v>
      </c>
      <c r="D74" s="28" t="s">
        <v>101</v>
      </c>
      <c r="E74" s="174"/>
      <c r="F74" s="48">
        <f>Büro!F74</f>
        <v>0</v>
      </c>
      <c r="G74" s="174"/>
      <c r="H74" s="48">
        <f>'1. Prüfung (Büro)'!H74</f>
        <v>10</v>
      </c>
      <c r="I74" s="174"/>
      <c r="J74" s="13">
        <v>10</v>
      </c>
      <c r="K74" s="12">
        <v>10</v>
      </c>
      <c r="L74" s="174"/>
      <c r="M74" s="174"/>
      <c r="N74" s="50">
        <f>'1. Prüfung (Büro)'!L74</f>
        <v>0</v>
      </c>
      <c r="O74" s="51"/>
      <c r="P74" s="11"/>
      <c r="S74" s="174" t="str">
        <f t="shared" si="0"/>
        <v/>
      </c>
      <c r="T74" s="12">
        <f t="shared" si="1"/>
        <v>10</v>
      </c>
      <c r="U74" s="174"/>
      <c r="V74" s="174"/>
    </row>
    <row r="75" spans="2:22" ht="26.1" customHeight="1" x14ac:dyDescent="0.25">
      <c r="B75" s="29" t="s">
        <v>102</v>
      </c>
      <c r="C75" s="181" t="s">
        <v>103</v>
      </c>
      <c r="D75" s="181"/>
      <c r="E75" s="47">
        <f>Büro!E75</f>
        <v>0</v>
      </c>
      <c r="F75" s="23"/>
      <c r="G75" s="47">
        <f>'1. Prüfung (Büro)'!G75</f>
        <v>100</v>
      </c>
      <c r="H75" s="23"/>
      <c r="I75" s="49">
        <f>U75</f>
        <v>100</v>
      </c>
      <c r="J75" s="23"/>
      <c r="K75" s="12">
        <v>100</v>
      </c>
      <c r="L75" s="12">
        <v>4</v>
      </c>
      <c r="M75" s="21">
        <f>U75/K75</f>
        <v>1</v>
      </c>
      <c r="N75" s="50">
        <f>'1. Prüfung (Büro)'!L75</f>
        <v>0</v>
      </c>
      <c r="O75" s="50"/>
      <c r="P75" s="11"/>
      <c r="S75" s="12" t="str">
        <f t="shared" si="0"/>
        <v>SOC1.4</v>
      </c>
      <c r="T75" s="23"/>
      <c r="U75" s="12">
        <f>IF(J76="Nein",T78+T79,T77+T78+T79)</f>
        <v>100</v>
      </c>
      <c r="V75" s="23"/>
    </row>
    <row r="76" spans="2:22" ht="79.2" x14ac:dyDescent="0.25">
      <c r="B76" s="173"/>
      <c r="C76" s="2" t="s">
        <v>13</v>
      </c>
      <c r="D76" s="28" t="s">
        <v>253</v>
      </c>
      <c r="E76" s="174"/>
      <c r="F76" s="48">
        <f>Büro!F76</f>
        <v>0</v>
      </c>
      <c r="G76" s="174"/>
      <c r="H76" s="48" t="str">
        <f>'1. Prüfung (Büro)'!H76</f>
        <v>Ja</v>
      </c>
      <c r="I76" s="174"/>
      <c r="J76" s="13" t="s">
        <v>178</v>
      </c>
      <c r="K76" s="12">
        <v>0</v>
      </c>
      <c r="L76" s="174"/>
      <c r="M76" s="174"/>
      <c r="N76" s="50">
        <f>'1. Prüfung (Büro)'!L76</f>
        <v>0</v>
      </c>
      <c r="O76" s="51"/>
      <c r="P76" s="11"/>
      <c r="S76" s="174" t="str">
        <f t="shared" si="0"/>
        <v/>
      </c>
      <c r="T76" s="12">
        <f>K76</f>
        <v>0</v>
      </c>
      <c r="U76" s="174"/>
      <c r="V76" s="174"/>
    </row>
    <row r="77" spans="2:22" ht="92.4" x14ac:dyDescent="0.25">
      <c r="B77" s="173"/>
      <c r="C77" s="2" t="s">
        <v>15</v>
      </c>
      <c r="D77" s="28" t="s">
        <v>104</v>
      </c>
      <c r="E77" s="174"/>
      <c r="F77" s="48">
        <f>Büro!F77</f>
        <v>0</v>
      </c>
      <c r="G77" s="174"/>
      <c r="H77" s="48">
        <f>'1. Prüfung (Büro)'!H77</f>
        <v>30</v>
      </c>
      <c r="I77" s="174"/>
      <c r="J77" s="13">
        <v>30</v>
      </c>
      <c r="K77" s="12">
        <v>30</v>
      </c>
      <c r="L77" s="174"/>
      <c r="M77" s="174"/>
      <c r="N77" s="50">
        <f>'1. Prüfung (Büro)'!L77</f>
        <v>0</v>
      </c>
      <c r="O77" s="51"/>
      <c r="P77" s="11"/>
      <c r="S77" s="174" t="str">
        <f t="shared" si="0"/>
        <v/>
      </c>
      <c r="T77" s="12">
        <f t="shared" si="1"/>
        <v>30</v>
      </c>
      <c r="U77" s="174"/>
      <c r="V77" s="174"/>
    </row>
    <row r="78" spans="2:22" ht="118.8" x14ac:dyDescent="0.25">
      <c r="B78" s="173"/>
      <c r="C78" s="2" t="s">
        <v>35</v>
      </c>
      <c r="D78" s="28" t="s">
        <v>105</v>
      </c>
      <c r="E78" s="174"/>
      <c r="F78" s="48">
        <f>Büro!F78</f>
        <v>0</v>
      </c>
      <c r="G78" s="174"/>
      <c r="H78" s="48">
        <f>'1. Prüfung (Büro)'!H78</f>
        <v>40</v>
      </c>
      <c r="I78" s="174"/>
      <c r="J78" s="13">
        <v>40</v>
      </c>
      <c r="K78" s="12">
        <v>40</v>
      </c>
      <c r="L78" s="174"/>
      <c r="M78" s="174"/>
      <c r="N78" s="50">
        <f>'1. Prüfung (Büro)'!L78</f>
        <v>0</v>
      </c>
      <c r="O78" s="51"/>
      <c r="P78" s="11"/>
      <c r="S78" s="174" t="str">
        <f t="shared" si="0"/>
        <v/>
      </c>
      <c r="T78" s="12">
        <f t="shared" si="1"/>
        <v>40</v>
      </c>
      <c r="U78" s="174"/>
      <c r="V78" s="174"/>
    </row>
    <row r="79" spans="2:22" ht="158.4" x14ac:dyDescent="0.25">
      <c r="B79" s="173"/>
      <c r="C79" s="2" t="s">
        <v>36</v>
      </c>
      <c r="D79" s="28" t="s">
        <v>106</v>
      </c>
      <c r="E79" s="174"/>
      <c r="F79" s="48">
        <f>Büro!F79</f>
        <v>0</v>
      </c>
      <c r="G79" s="174"/>
      <c r="H79" s="48">
        <f>'1. Prüfung (Büro)'!H79</f>
        <v>30</v>
      </c>
      <c r="I79" s="174"/>
      <c r="J79" s="13">
        <v>30</v>
      </c>
      <c r="K79" s="12">
        <v>30</v>
      </c>
      <c r="L79" s="174"/>
      <c r="M79" s="174"/>
      <c r="N79" s="50">
        <f>'1. Prüfung (Büro)'!L79</f>
        <v>0</v>
      </c>
      <c r="O79" s="51"/>
      <c r="P79" s="11"/>
      <c r="S79" s="174" t="str">
        <f t="shared" ref="S79:S121" si="3">IF(B79&lt;&gt;"",B79,"")</f>
        <v/>
      </c>
      <c r="T79" s="12">
        <f t="shared" si="1"/>
        <v>30</v>
      </c>
      <c r="U79" s="174"/>
      <c r="V79" s="174"/>
    </row>
    <row r="80" spans="2:22" ht="26.1" customHeight="1" x14ac:dyDescent="0.25">
      <c r="B80" s="29" t="s">
        <v>107</v>
      </c>
      <c r="C80" s="181" t="s">
        <v>108</v>
      </c>
      <c r="D80" s="181"/>
      <c r="E80" s="47">
        <f>Büro!E80</f>
        <v>0</v>
      </c>
      <c r="F80" s="23"/>
      <c r="G80" s="47">
        <f>'1. Prüfung (Büro)'!G80</f>
        <v>90</v>
      </c>
      <c r="H80" s="23"/>
      <c r="I80" s="49">
        <f>U80</f>
        <v>90</v>
      </c>
      <c r="J80" s="23"/>
      <c r="K80" s="12">
        <f>IF(OR(J86="x",J86="X",J87="x",J87="X"),90,100)</f>
        <v>90</v>
      </c>
      <c r="L80" s="12">
        <v>4</v>
      </c>
      <c r="M80" s="21">
        <f>U80/K80</f>
        <v>1</v>
      </c>
      <c r="N80" s="50">
        <f>'1. Prüfung (Büro)'!L80</f>
        <v>0</v>
      </c>
      <c r="O80" s="50"/>
      <c r="P80" s="11"/>
      <c r="S80" s="12" t="str">
        <f t="shared" si="3"/>
        <v>SOC1.6</v>
      </c>
      <c r="T80" s="23"/>
      <c r="U80" s="12">
        <f>IF(SUM(T81:T85,IF(OR(J86="x",J86="X",J87="x",J87="X"),0,T86+T87))&gt;100,100,SUM(T81:T85,IF(OR(J86="x",J86="X",J87="x",J87="X"),0,T86+T87)))</f>
        <v>90</v>
      </c>
      <c r="V80" s="23"/>
    </row>
    <row r="81" spans="2:22" ht="277.2" x14ac:dyDescent="0.25">
      <c r="B81" s="173"/>
      <c r="C81" s="3" t="s">
        <v>124</v>
      </c>
      <c r="D81" s="28" t="s">
        <v>123</v>
      </c>
      <c r="E81" s="174"/>
      <c r="F81" s="48">
        <f>Büro!F81</f>
        <v>0</v>
      </c>
      <c r="G81" s="174"/>
      <c r="H81" s="48">
        <f>'1. Prüfung (Büro)'!H81</f>
        <v>20</v>
      </c>
      <c r="I81" s="174"/>
      <c r="J81" s="13">
        <v>20</v>
      </c>
      <c r="K81" s="12">
        <v>20</v>
      </c>
      <c r="L81" s="174"/>
      <c r="M81" s="174"/>
      <c r="N81" s="50">
        <f>'1. Prüfung (Büro)'!L81</f>
        <v>0</v>
      </c>
      <c r="O81" s="51"/>
      <c r="P81" s="11"/>
      <c r="S81" s="174" t="str">
        <f t="shared" si="3"/>
        <v/>
      </c>
      <c r="T81" s="12">
        <f t="shared" ref="T81:T121" si="4">IF(J81&gt;K81,K81,J81)</f>
        <v>20</v>
      </c>
      <c r="U81" s="174"/>
      <c r="V81" s="174"/>
    </row>
    <row r="82" spans="2:22" ht="184.8" x14ac:dyDescent="0.25">
      <c r="B82" s="173"/>
      <c r="C82" s="3" t="s">
        <v>125</v>
      </c>
      <c r="D82" s="28" t="s">
        <v>126</v>
      </c>
      <c r="E82" s="174"/>
      <c r="F82" s="48">
        <f>Büro!F82</f>
        <v>0</v>
      </c>
      <c r="G82" s="174"/>
      <c r="H82" s="48">
        <f>'1. Prüfung (Büro)'!H82</f>
        <v>20</v>
      </c>
      <c r="I82" s="174"/>
      <c r="J82" s="13">
        <v>20</v>
      </c>
      <c r="K82" s="12">
        <v>20</v>
      </c>
      <c r="L82" s="174"/>
      <c r="M82" s="174"/>
      <c r="N82" s="50">
        <f>'1. Prüfung (Büro)'!L82</f>
        <v>0</v>
      </c>
      <c r="O82" s="51"/>
      <c r="P82" s="11"/>
      <c r="S82" s="174" t="str">
        <f t="shared" si="3"/>
        <v/>
      </c>
      <c r="T82" s="12">
        <f t="shared" si="4"/>
        <v>20</v>
      </c>
      <c r="U82" s="174"/>
      <c r="V82" s="174"/>
    </row>
    <row r="83" spans="2:22" ht="158.4" x14ac:dyDescent="0.25">
      <c r="B83" s="173"/>
      <c r="C83" s="7" t="s">
        <v>128</v>
      </c>
      <c r="D83" s="28" t="s">
        <v>127</v>
      </c>
      <c r="E83" s="174"/>
      <c r="F83" s="48">
        <f>Büro!F83</f>
        <v>0</v>
      </c>
      <c r="G83" s="174"/>
      <c r="H83" s="48">
        <f>'1. Prüfung (Büro)'!H83</f>
        <v>10</v>
      </c>
      <c r="I83" s="174"/>
      <c r="J83" s="13">
        <v>10</v>
      </c>
      <c r="K83" s="12">
        <v>10</v>
      </c>
      <c r="L83" s="174"/>
      <c r="M83" s="174"/>
      <c r="N83" s="50">
        <f>'1. Prüfung (Büro)'!L83</f>
        <v>0</v>
      </c>
      <c r="O83" s="51"/>
      <c r="P83" s="11"/>
      <c r="S83" s="174" t="str">
        <f t="shared" si="3"/>
        <v/>
      </c>
      <c r="T83" s="12">
        <f t="shared" si="4"/>
        <v>10</v>
      </c>
      <c r="U83" s="174"/>
      <c r="V83" s="174"/>
    </row>
    <row r="84" spans="2:22" ht="270.75" customHeight="1" x14ac:dyDescent="0.25">
      <c r="B84" s="173"/>
      <c r="C84" s="8" t="s">
        <v>109</v>
      </c>
      <c r="D84" s="28" t="s">
        <v>110</v>
      </c>
      <c r="E84" s="174"/>
      <c r="F84" s="48">
        <f>Büro!F84</f>
        <v>0</v>
      </c>
      <c r="G84" s="174"/>
      <c r="H84" s="48">
        <f>'1. Prüfung (Büro)'!H84</f>
        <v>20</v>
      </c>
      <c r="I84" s="174"/>
      <c r="J84" s="13">
        <v>20</v>
      </c>
      <c r="K84" s="12">
        <v>20</v>
      </c>
      <c r="L84" s="174"/>
      <c r="M84" s="174"/>
      <c r="N84" s="50">
        <f>'1. Prüfung (Büro)'!L84</f>
        <v>0</v>
      </c>
      <c r="O84" s="51"/>
      <c r="P84" s="11"/>
      <c r="S84" s="174" t="str">
        <f t="shared" si="3"/>
        <v/>
      </c>
      <c r="T84" s="12">
        <f t="shared" si="4"/>
        <v>20</v>
      </c>
      <c r="U84" s="174"/>
      <c r="V84" s="174"/>
    </row>
    <row r="85" spans="2:22" ht="105.6" x14ac:dyDescent="0.25">
      <c r="B85" s="173"/>
      <c r="C85" s="8" t="s">
        <v>111</v>
      </c>
      <c r="D85" s="28" t="s">
        <v>112</v>
      </c>
      <c r="E85" s="174"/>
      <c r="F85" s="48">
        <f>Büro!F85</f>
        <v>0</v>
      </c>
      <c r="G85" s="174"/>
      <c r="H85" s="48">
        <f>'1. Prüfung (Büro)'!H85</f>
        <v>20</v>
      </c>
      <c r="I85" s="174"/>
      <c r="J85" s="13">
        <v>20</v>
      </c>
      <c r="K85" s="12">
        <v>20</v>
      </c>
      <c r="L85" s="174"/>
      <c r="M85" s="174"/>
      <c r="N85" s="50">
        <f>'1. Prüfung (Büro)'!L85</f>
        <v>0</v>
      </c>
      <c r="O85" s="51"/>
      <c r="P85" s="11"/>
      <c r="S85" s="174" t="str">
        <f t="shared" si="3"/>
        <v/>
      </c>
      <c r="T85" s="12">
        <f t="shared" si="4"/>
        <v>20</v>
      </c>
      <c r="U85" s="174"/>
      <c r="V85" s="174"/>
    </row>
    <row r="86" spans="2:22" ht="132" x14ac:dyDescent="0.25">
      <c r="B86" s="173"/>
      <c r="C86" s="8" t="s">
        <v>15</v>
      </c>
      <c r="D86" s="28" t="s">
        <v>113</v>
      </c>
      <c r="E86" s="174"/>
      <c r="F86" s="48">
        <f>Büro!F86</f>
        <v>0</v>
      </c>
      <c r="G86" s="174"/>
      <c r="H86" s="48" t="str">
        <f>'1. Prüfung (Büro)'!H86</f>
        <v>x</v>
      </c>
      <c r="I86" s="174"/>
      <c r="J86" s="13" t="s">
        <v>177</v>
      </c>
      <c r="K86" s="12">
        <v>8</v>
      </c>
      <c r="L86" s="174"/>
      <c r="M86" s="174"/>
      <c r="N86" s="50">
        <f>'1. Prüfung (Büro)'!L86</f>
        <v>0</v>
      </c>
      <c r="O86" s="51"/>
      <c r="P86" s="11"/>
      <c r="S86" s="174" t="str">
        <f t="shared" si="3"/>
        <v/>
      </c>
      <c r="T86" s="12">
        <f>IF(OR(J86="x",J86="X"),0,IF(J86&gt;K86,K86,J86))</f>
        <v>0</v>
      </c>
      <c r="U86" s="174"/>
      <c r="V86" s="174"/>
    </row>
    <row r="87" spans="2:22" ht="211.2" x14ac:dyDescent="0.25">
      <c r="B87" s="173"/>
      <c r="C87" s="7" t="s">
        <v>130</v>
      </c>
      <c r="D87" s="28" t="s">
        <v>129</v>
      </c>
      <c r="E87" s="174"/>
      <c r="F87" s="48">
        <f>Büro!F87</f>
        <v>0</v>
      </c>
      <c r="G87" s="174"/>
      <c r="H87" s="48" t="str">
        <f>'1. Prüfung (Büro)'!H87</f>
        <v>x</v>
      </c>
      <c r="I87" s="174"/>
      <c r="J87" s="13" t="s">
        <v>177</v>
      </c>
      <c r="K87" s="12">
        <v>12</v>
      </c>
      <c r="L87" s="174"/>
      <c r="M87" s="174"/>
      <c r="N87" s="50">
        <f>'1. Prüfung (Büro)'!L87</f>
        <v>0</v>
      </c>
      <c r="O87" s="51"/>
      <c r="P87" s="11"/>
      <c r="S87" s="174" t="str">
        <f t="shared" si="3"/>
        <v/>
      </c>
      <c r="T87" s="12">
        <f>IF(OR(J87="x",J87="X"),0,IF(J87&gt;K87,K87,J87))</f>
        <v>0</v>
      </c>
      <c r="U87" s="174"/>
      <c r="V87" s="174"/>
    </row>
    <row r="88" spans="2:22" ht="26.1" customHeight="1" x14ac:dyDescent="0.25">
      <c r="B88" s="29" t="s">
        <v>114</v>
      </c>
      <c r="C88" s="163" t="s">
        <v>115</v>
      </c>
      <c r="D88" s="163"/>
      <c r="E88" s="47">
        <f>Büro!E88</f>
        <v>0</v>
      </c>
      <c r="F88" s="23"/>
      <c r="G88" s="47">
        <f>'1. Prüfung (Büro)'!G88</f>
        <v>100</v>
      </c>
      <c r="H88" s="23"/>
      <c r="I88" s="49">
        <f>U88</f>
        <v>100</v>
      </c>
      <c r="J88" s="23"/>
      <c r="K88" s="12">
        <v>100</v>
      </c>
      <c r="L88" s="12">
        <v>2</v>
      </c>
      <c r="M88" s="21">
        <f>U88/K88</f>
        <v>1</v>
      </c>
      <c r="N88" s="50">
        <f>'1. Prüfung (Büro)'!L88</f>
        <v>0</v>
      </c>
      <c r="O88" s="50"/>
      <c r="P88" s="11"/>
      <c r="S88" s="12" t="str">
        <f t="shared" si="3"/>
        <v>SOC1.8</v>
      </c>
      <c r="T88" s="23"/>
      <c r="U88" s="12">
        <f>SUM(T89:T91)</f>
        <v>100</v>
      </c>
      <c r="V88" s="23"/>
    </row>
    <row r="89" spans="2:22" ht="105.6" x14ac:dyDescent="0.25">
      <c r="B89" s="173"/>
      <c r="C89" s="9" t="s">
        <v>13</v>
      </c>
      <c r="D89" s="28" t="s">
        <v>116</v>
      </c>
      <c r="E89" s="174"/>
      <c r="F89" s="48">
        <f>Büro!F89</f>
        <v>0</v>
      </c>
      <c r="G89" s="174"/>
      <c r="H89" s="48">
        <f>'1. Prüfung (Büro)'!H89</f>
        <v>30</v>
      </c>
      <c r="I89" s="174"/>
      <c r="J89" s="13">
        <v>30</v>
      </c>
      <c r="K89" s="12">
        <v>30</v>
      </c>
      <c r="L89" s="174"/>
      <c r="M89" s="174"/>
      <c r="N89" s="50">
        <f>'1. Prüfung (Büro)'!L89</f>
        <v>0</v>
      </c>
      <c r="O89" s="51"/>
      <c r="P89" s="11"/>
      <c r="S89" s="174" t="str">
        <f t="shared" si="3"/>
        <v/>
      </c>
      <c r="T89" s="12">
        <f t="shared" si="4"/>
        <v>30</v>
      </c>
      <c r="U89" s="174"/>
      <c r="V89" s="174"/>
    </row>
    <row r="90" spans="2:22" ht="145.19999999999999" x14ac:dyDescent="0.25">
      <c r="B90" s="173"/>
      <c r="C90" s="10" t="s">
        <v>132</v>
      </c>
      <c r="D90" s="28" t="s">
        <v>131</v>
      </c>
      <c r="E90" s="174"/>
      <c r="F90" s="48">
        <f>Büro!F90</f>
        <v>0</v>
      </c>
      <c r="G90" s="174"/>
      <c r="H90" s="48">
        <f>'1. Prüfung (Büro)'!H90</f>
        <v>30</v>
      </c>
      <c r="I90" s="174"/>
      <c r="J90" s="13">
        <v>30</v>
      </c>
      <c r="K90" s="12">
        <v>30</v>
      </c>
      <c r="L90" s="174"/>
      <c r="M90" s="174"/>
      <c r="N90" s="50">
        <f>'1. Prüfung (Büro)'!L90</f>
        <v>0</v>
      </c>
      <c r="O90" s="51"/>
      <c r="P90" s="11"/>
      <c r="S90" s="174" t="str">
        <f t="shared" si="3"/>
        <v/>
      </c>
      <c r="T90" s="12">
        <f t="shared" si="4"/>
        <v>30</v>
      </c>
      <c r="U90" s="174"/>
      <c r="V90" s="174"/>
    </row>
    <row r="91" spans="2:22" ht="303.60000000000002" x14ac:dyDescent="0.25">
      <c r="B91" s="173"/>
      <c r="C91" s="7" t="s">
        <v>134</v>
      </c>
      <c r="D91" s="28" t="s">
        <v>133</v>
      </c>
      <c r="E91" s="174"/>
      <c r="F91" s="48">
        <f>Büro!F91</f>
        <v>0</v>
      </c>
      <c r="G91" s="174"/>
      <c r="H91" s="48">
        <f>'1. Prüfung (Büro)'!H91</f>
        <v>40</v>
      </c>
      <c r="I91" s="174"/>
      <c r="J91" s="13">
        <v>40</v>
      </c>
      <c r="K91" s="12">
        <v>40</v>
      </c>
      <c r="L91" s="174"/>
      <c r="M91" s="174"/>
      <c r="N91" s="50">
        <f>'1. Prüfung (Büro)'!L91</f>
        <v>0</v>
      </c>
      <c r="O91" s="51"/>
      <c r="P91" s="11"/>
      <c r="S91" s="174" t="str">
        <f t="shared" si="3"/>
        <v/>
      </c>
      <c r="T91" s="12">
        <f t="shared" si="4"/>
        <v>40</v>
      </c>
      <c r="U91" s="174"/>
      <c r="V91" s="174"/>
    </row>
    <row r="92" spans="2:22" ht="26.1" customHeight="1" x14ac:dyDescent="0.25">
      <c r="B92" s="29" t="s">
        <v>61</v>
      </c>
      <c r="C92" s="182" t="s">
        <v>248</v>
      </c>
      <c r="D92" s="163"/>
      <c r="E92" s="47">
        <f>Büro!E92</f>
        <v>0</v>
      </c>
      <c r="F92" s="48">
        <f>Büro!F92</f>
        <v>0</v>
      </c>
      <c r="G92" s="47">
        <f>'1. Prüfung (Büro)'!G92</f>
        <v>100</v>
      </c>
      <c r="H92" s="48">
        <f>'1. Prüfung (Büro)'!H92</f>
        <v>100</v>
      </c>
      <c r="I92" s="49">
        <f>U92</f>
        <v>100</v>
      </c>
      <c r="J92" s="13">
        <v>100</v>
      </c>
      <c r="K92" s="12">
        <v>100</v>
      </c>
      <c r="L92" s="12">
        <v>5</v>
      </c>
      <c r="M92" s="21">
        <f>U92/K92</f>
        <v>1</v>
      </c>
      <c r="N92" s="50">
        <f>'1. Prüfung (Büro)'!L92</f>
        <v>0</v>
      </c>
      <c r="O92" s="50"/>
      <c r="P92" s="11"/>
      <c r="S92" s="12" t="str">
        <f t="shared" si="3"/>
        <v>SOC2.1</v>
      </c>
      <c r="T92" s="12">
        <f t="shared" si="4"/>
        <v>100</v>
      </c>
      <c r="U92" s="12">
        <f>T92</f>
        <v>100</v>
      </c>
      <c r="V92" s="23"/>
    </row>
    <row r="93" spans="2:22" ht="26.1" customHeight="1" x14ac:dyDescent="0.25">
      <c r="B93" s="29" t="s">
        <v>117</v>
      </c>
      <c r="C93" s="163" t="s">
        <v>118</v>
      </c>
      <c r="D93" s="163"/>
      <c r="E93" s="47">
        <f>Büro!E93</f>
        <v>0</v>
      </c>
      <c r="F93" s="23"/>
      <c r="G93" s="47">
        <f>'1. Prüfung (Büro)'!G93</f>
        <v>115</v>
      </c>
      <c r="H93" s="23"/>
      <c r="I93" s="49">
        <f>U93+V93</f>
        <v>115</v>
      </c>
      <c r="J93" s="23"/>
      <c r="K93" s="12">
        <f>SUM(IF(OR(J94="x",J94="X"),0,36),K95,K96,IF(OR(J97="x",J97="X"),0,36),K98,K99,K100)</f>
        <v>115</v>
      </c>
      <c r="L93" s="12">
        <v>10</v>
      </c>
      <c r="M93" s="21">
        <f>(U93/(K93-15))+(V93/100)</f>
        <v>1.1499999999999999</v>
      </c>
      <c r="N93" s="50">
        <f>'1. Prüfung (Büro)'!L93</f>
        <v>0</v>
      </c>
      <c r="O93" s="50"/>
      <c r="P93" s="11"/>
      <c r="S93" s="12" t="str">
        <f t="shared" si="3"/>
        <v>TEC1.6</v>
      </c>
      <c r="T93" s="23"/>
      <c r="U93" s="12">
        <f>SUM(T94,T97,T98,T99,T100)</f>
        <v>100</v>
      </c>
      <c r="V93" s="12">
        <f>T95+T96</f>
        <v>15</v>
      </c>
    </row>
    <row r="94" spans="2:22" ht="171.6" x14ac:dyDescent="0.25">
      <c r="B94" s="173"/>
      <c r="C94" s="7" t="s">
        <v>136</v>
      </c>
      <c r="D94" s="28" t="s">
        <v>135</v>
      </c>
      <c r="E94" s="174"/>
      <c r="F94" s="48">
        <f>Büro!F94</f>
        <v>0</v>
      </c>
      <c r="G94" s="174"/>
      <c r="H94" s="48">
        <f>'1. Prüfung (Büro)'!H94</f>
        <v>36</v>
      </c>
      <c r="I94" s="174"/>
      <c r="J94" s="13">
        <v>36</v>
      </c>
      <c r="K94" s="12">
        <v>36</v>
      </c>
      <c r="L94" s="174"/>
      <c r="M94" s="174"/>
      <c r="N94" s="50">
        <f>'1. Prüfung (Büro)'!L94</f>
        <v>0</v>
      </c>
      <c r="O94" s="51"/>
      <c r="P94" s="11"/>
      <c r="S94" s="174" t="str">
        <f t="shared" si="3"/>
        <v/>
      </c>
      <c r="T94" s="12">
        <f>IF(OR(J94="x",J94="X"),0,IF(J94&gt;K94,K94,J94))</f>
        <v>36</v>
      </c>
      <c r="U94" s="174"/>
      <c r="V94" s="174"/>
    </row>
    <row r="95" spans="2:22" ht="105.6" x14ac:dyDescent="0.25">
      <c r="B95" s="173"/>
      <c r="C95" s="7" t="s">
        <v>14</v>
      </c>
      <c r="D95" s="28" t="s">
        <v>137</v>
      </c>
      <c r="E95" s="174"/>
      <c r="F95" s="48">
        <f>Büro!F95</f>
        <v>0</v>
      </c>
      <c r="G95" s="174"/>
      <c r="H95" s="48">
        <f>'1. Prüfung (Büro)'!H95</f>
        <v>10</v>
      </c>
      <c r="I95" s="174"/>
      <c r="J95" s="13">
        <v>10</v>
      </c>
      <c r="K95" s="12">
        <v>10</v>
      </c>
      <c r="L95" s="174"/>
      <c r="M95" s="174"/>
      <c r="N95" s="50">
        <f>'1. Prüfung (Büro)'!L95</f>
        <v>0</v>
      </c>
      <c r="O95" s="51"/>
      <c r="P95" s="11"/>
      <c r="S95" s="174" t="str">
        <f t="shared" si="3"/>
        <v/>
      </c>
      <c r="T95" s="12">
        <f t="shared" si="4"/>
        <v>10</v>
      </c>
      <c r="U95" s="174"/>
      <c r="V95" s="174"/>
    </row>
    <row r="96" spans="2:22" ht="105.6" x14ac:dyDescent="0.25">
      <c r="B96" s="173"/>
      <c r="C96" s="7" t="s">
        <v>41</v>
      </c>
      <c r="D96" s="28" t="s">
        <v>138</v>
      </c>
      <c r="E96" s="174"/>
      <c r="F96" s="48">
        <f>Büro!F96</f>
        <v>0</v>
      </c>
      <c r="G96" s="174"/>
      <c r="H96" s="48">
        <f>'1. Prüfung (Büro)'!H96</f>
        <v>5</v>
      </c>
      <c r="I96" s="174"/>
      <c r="J96" s="13">
        <v>5</v>
      </c>
      <c r="K96" s="12">
        <v>5</v>
      </c>
      <c r="L96" s="174"/>
      <c r="M96" s="174"/>
      <c r="N96" s="50">
        <f>'1. Prüfung (Büro)'!L96</f>
        <v>0</v>
      </c>
      <c r="O96" s="51"/>
      <c r="P96" s="11"/>
      <c r="S96" s="174" t="str">
        <f t="shared" si="3"/>
        <v/>
      </c>
      <c r="T96" s="12">
        <f t="shared" si="4"/>
        <v>5</v>
      </c>
      <c r="U96" s="174"/>
      <c r="V96" s="174"/>
    </row>
    <row r="97" spans="2:22" ht="171.6" x14ac:dyDescent="0.25">
      <c r="B97" s="173"/>
      <c r="C97" s="7" t="s">
        <v>132</v>
      </c>
      <c r="D97" s="28" t="s">
        <v>139</v>
      </c>
      <c r="E97" s="174"/>
      <c r="F97" s="48">
        <f>Büro!F97</f>
        <v>0</v>
      </c>
      <c r="G97" s="174"/>
      <c r="H97" s="48">
        <f>'1. Prüfung (Büro)'!H97</f>
        <v>36</v>
      </c>
      <c r="I97" s="174"/>
      <c r="J97" s="13">
        <v>36</v>
      </c>
      <c r="K97" s="12">
        <v>36</v>
      </c>
      <c r="L97" s="174"/>
      <c r="M97" s="174"/>
      <c r="N97" s="50">
        <f>'1. Prüfung (Büro)'!L97</f>
        <v>0</v>
      </c>
      <c r="O97" s="51"/>
      <c r="P97" s="11"/>
      <c r="S97" s="174" t="str">
        <f t="shared" si="3"/>
        <v/>
      </c>
      <c r="T97" s="12">
        <f>IF(OR(J97="x",J97="X"),0,IF(J97&gt;K97,K97,J97))</f>
        <v>36</v>
      </c>
      <c r="U97" s="174"/>
      <c r="V97" s="174"/>
    </row>
    <row r="98" spans="2:22" ht="79.2" x14ac:dyDescent="0.25">
      <c r="B98" s="173"/>
      <c r="C98" s="7" t="s">
        <v>35</v>
      </c>
      <c r="D98" s="28" t="s">
        <v>140</v>
      </c>
      <c r="E98" s="174"/>
      <c r="F98" s="48">
        <f>Büro!F98</f>
        <v>0</v>
      </c>
      <c r="G98" s="174"/>
      <c r="H98" s="48">
        <f>'1. Prüfung (Büro)'!H98</f>
        <v>4</v>
      </c>
      <c r="I98" s="174"/>
      <c r="J98" s="13">
        <v>4</v>
      </c>
      <c r="K98" s="12">
        <v>4</v>
      </c>
      <c r="L98" s="174"/>
      <c r="M98" s="174"/>
      <c r="N98" s="50">
        <f>'1. Prüfung (Büro)'!L98</f>
        <v>0</v>
      </c>
      <c r="O98" s="51"/>
      <c r="P98" s="11"/>
      <c r="S98" s="174" t="str">
        <f t="shared" si="3"/>
        <v/>
      </c>
      <c r="T98" s="12">
        <f t="shared" si="4"/>
        <v>4</v>
      </c>
      <c r="U98" s="174"/>
      <c r="V98" s="174"/>
    </row>
    <row r="99" spans="2:22" ht="79.2" x14ac:dyDescent="0.25">
      <c r="B99" s="173"/>
      <c r="C99" s="7" t="s">
        <v>36</v>
      </c>
      <c r="D99" s="28" t="s">
        <v>141</v>
      </c>
      <c r="E99" s="174"/>
      <c r="F99" s="48">
        <f>Büro!F99</f>
        <v>0</v>
      </c>
      <c r="G99" s="174"/>
      <c r="H99" s="48">
        <f>'1. Prüfung (Büro)'!H99</f>
        <v>4</v>
      </c>
      <c r="I99" s="174"/>
      <c r="J99" s="13">
        <v>4</v>
      </c>
      <c r="K99" s="12">
        <v>4</v>
      </c>
      <c r="L99" s="174"/>
      <c r="M99" s="174"/>
      <c r="N99" s="50">
        <f>'1. Prüfung (Büro)'!L99</f>
        <v>0</v>
      </c>
      <c r="O99" s="51"/>
      <c r="P99" s="11"/>
      <c r="S99" s="174" t="str">
        <f t="shared" si="3"/>
        <v/>
      </c>
      <c r="T99" s="12">
        <f t="shared" si="4"/>
        <v>4</v>
      </c>
      <c r="U99" s="174"/>
      <c r="V99" s="174"/>
    </row>
    <row r="100" spans="2:22" ht="92.4" x14ac:dyDescent="0.25">
      <c r="B100" s="173"/>
      <c r="C100" s="7" t="s">
        <v>96</v>
      </c>
      <c r="D100" s="28" t="s">
        <v>142</v>
      </c>
      <c r="E100" s="174"/>
      <c r="F100" s="48">
        <f>Büro!F100</f>
        <v>0</v>
      </c>
      <c r="G100" s="174"/>
      <c r="H100" s="48">
        <f>'1. Prüfung (Büro)'!H100</f>
        <v>20</v>
      </c>
      <c r="I100" s="174"/>
      <c r="J100" s="13">
        <v>20</v>
      </c>
      <c r="K100" s="12">
        <v>20</v>
      </c>
      <c r="L100" s="174"/>
      <c r="M100" s="174"/>
      <c r="N100" s="50">
        <f>'1. Prüfung (Büro)'!L100</f>
        <v>0</v>
      </c>
      <c r="O100" s="51"/>
      <c r="P100" s="11"/>
      <c r="S100" s="174" t="str">
        <f t="shared" si="3"/>
        <v/>
      </c>
      <c r="T100" s="12">
        <f t="shared" si="4"/>
        <v>20</v>
      </c>
      <c r="U100" s="174"/>
      <c r="V100" s="174"/>
    </row>
    <row r="101" spans="2:22" ht="26.1" customHeight="1" x14ac:dyDescent="0.25">
      <c r="B101" s="29" t="s">
        <v>143</v>
      </c>
      <c r="C101" s="163" t="s">
        <v>144</v>
      </c>
      <c r="D101" s="163"/>
      <c r="E101" s="47">
        <f>Büro!E101</f>
        <v>0</v>
      </c>
      <c r="F101" s="23"/>
      <c r="G101" s="47">
        <f>'1. Prüfung (Büro)'!G101</f>
        <v>100</v>
      </c>
      <c r="H101" s="23"/>
      <c r="I101" s="49">
        <f>U101</f>
        <v>100</v>
      </c>
      <c r="J101" s="23"/>
      <c r="K101" s="12">
        <v>100</v>
      </c>
      <c r="L101" s="12">
        <v>3</v>
      </c>
      <c r="M101" s="21">
        <f>U101/K101</f>
        <v>1</v>
      </c>
      <c r="N101" s="50">
        <f>'1. Prüfung (Büro)'!L101</f>
        <v>0</v>
      </c>
      <c r="O101" s="50"/>
      <c r="P101" s="11"/>
      <c r="S101" s="12" t="str">
        <f t="shared" si="3"/>
        <v>PRO1.1</v>
      </c>
      <c r="T101" s="23"/>
      <c r="U101" s="12">
        <f>SUM(T102:T104)</f>
        <v>100</v>
      </c>
      <c r="V101" s="23"/>
    </row>
    <row r="102" spans="2:22" ht="195" customHeight="1" x14ac:dyDescent="0.25">
      <c r="B102" s="173"/>
      <c r="C102" s="10" t="s">
        <v>13</v>
      </c>
      <c r="D102" s="28" t="s">
        <v>145</v>
      </c>
      <c r="E102" s="174"/>
      <c r="F102" s="48">
        <f>Büro!F102</f>
        <v>0</v>
      </c>
      <c r="G102" s="174"/>
      <c r="H102" s="48">
        <f>'1. Prüfung (Büro)'!H102</f>
        <v>40</v>
      </c>
      <c r="I102" s="174"/>
      <c r="J102" s="13">
        <v>40</v>
      </c>
      <c r="K102" s="12">
        <v>40</v>
      </c>
      <c r="L102" s="174"/>
      <c r="M102" s="174"/>
      <c r="N102" s="50">
        <f>'1. Prüfung (Büro)'!L102</f>
        <v>0</v>
      </c>
      <c r="O102" s="51"/>
      <c r="P102" s="11"/>
      <c r="S102" s="174" t="str">
        <f t="shared" si="3"/>
        <v/>
      </c>
      <c r="T102" s="12">
        <f t="shared" si="4"/>
        <v>40</v>
      </c>
      <c r="U102" s="174"/>
      <c r="V102" s="174"/>
    </row>
    <row r="103" spans="2:22" ht="184.8" x14ac:dyDescent="0.25">
      <c r="B103" s="173"/>
      <c r="C103" s="10" t="s">
        <v>15</v>
      </c>
      <c r="D103" s="28" t="s">
        <v>146</v>
      </c>
      <c r="E103" s="174"/>
      <c r="F103" s="48">
        <f>Büro!F103</f>
        <v>0</v>
      </c>
      <c r="G103" s="174"/>
      <c r="H103" s="48">
        <f>'1. Prüfung (Büro)'!H103</f>
        <v>40</v>
      </c>
      <c r="I103" s="174"/>
      <c r="J103" s="13">
        <v>40</v>
      </c>
      <c r="K103" s="12">
        <v>40</v>
      </c>
      <c r="L103" s="174"/>
      <c r="M103" s="174"/>
      <c r="N103" s="50">
        <f>'1. Prüfung (Büro)'!L103</f>
        <v>0</v>
      </c>
      <c r="O103" s="51"/>
      <c r="P103" s="11"/>
      <c r="S103" s="174" t="str">
        <f t="shared" si="3"/>
        <v/>
      </c>
      <c r="T103" s="12">
        <f t="shared" si="4"/>
        <v>40</v>
      </c>
      <c r="U103" s="174"/>
      <c r="V103" s="174"/>
    </row>
    <row r="104" spans="2:22" ht="211.2" x14ac:dyDescent="0.25">
      <c r="B104" s="173"/>
      <c r="C104" s="10" t="s">
        <v>35</v>
      </c>
      <c r="D104" s="28" t="s">
        <v>147</v>
      </c>
      <c r="E104" s="174"/>
      <c r="F104" s="48">
        <f>Büro!F104</f>
        <v>0</v>
      </c>
      <c r="G104" s="174"/>
      <c r="H104" s="48">
        <f>'1. Prüfung (Büro)'!H104</f>
        <v>20</v>
      </c>
      <c r="I104" s="174"/>
      <c r="J104" s="13">
        <v>20</v>
      </c>
      <c r="K104" s="12">
        <v>20</v>
      </c>
      <c r="L104" s="174"/>
      <c r="M104" s="174"/>
      <c r="N104" s="50">
        <f>'1. Prüfung (Büro)'!L104</f>
        <v>0</v>
      </c>
      <c r="O104" s="51"/>
      <c r="P104" s="11"/>
      <c r="S104" s="174" t="str">
        <f t="shared" si="3"/>
        <v/>
      </c>
      <c r="T104" s="12">
        <f t="shared" si="4"/>
        <v>20</v>
      </c>
      <c r="U104" s="174"/>
      <c r="V104" s="174"/>
    </row>
    <row r="105" spans="2:22" ht="26.1" customHeight="1" x14ac:dyDescent="0.25">
      <c r="B105" s="29" t="s">
        <v>148</v>
      </c>
      <c r="C105" s="183" t="s">
        <v>149</v>
      </c>
      <c r="D105" s="183"/>
      <c r="E105" s="47">
        <f>Büro!E105</f>
        <v>0</v>
      </c>
      <c r="F105" s="23"/>
      <c r="G105" s="47">
        <f>'1. Prüfung (Büro)'!G105</f>
        <v>100</v>
      </c>
      <c r="H105" s="23"/>
      <c r="I105" s="49">
        <f>U105</f>
        <v>100</v>
      </c>
      <c r="J105" s="23"/>
      <c r="K105" s="12">
        <v>100</v>
      </c>
      <c r="L105" s="12">
        <v>4</v>
      </c>
      <c r="M105" s="21">
        <f>U105/K105</f>
        <v>1</v>
      </c>
      <c r="N105" s="50">
        <f>'1. Prüfung (Büro)'!L105</f>
        <v>0</v>
      </c>
      <c r="O105" s="50"/>
      <c r="P105" s="11"/>
      <c r="S105" s="12" t="str">
        <f t="shared" si="3"/>
        <v>PRO1.6</v>
      </c>
      <c r="T105" s="23"/>
      <c r="U105" s="12">
        <f>IF(SUM(T106:T108)&gt;100,100,SUM(T106:T108))</f>
        <v>100</v>
      </c>
      <c r="V105" s="23"/>
    </row>
    <row r="106" spans="2:22" ht="157.5" customHeight="1" x14ac:dyDescent="0.25">
      <c r="B106" s="173"/>
      <c r="C106" s="10" t="s">
        <v>13</v>
      </c>
      <c r="D106" s="28" t="s">
        <v>150</v>
      </c>
      <c r="E106" s="174"/>
      <c r="F106" s="48">
        <f>Büro!F106</f>
        <v>0</v>
      </c>
      <c r="G106" s="174"/>
      <c r="H106" s="48">
        <f>'1. Prüfung (Büro)'!H106</f>
        <v>50</v>
      </c>
      <c r="I106" s="174"/>
      <c r="J106" s="13">
        <v>50</v>
      </c>
      <c r="K106" s="12">
        <v>50</v>
      </c>
      <c r="L106" s="174"/>
      <c r="M106" s="174"/>
      <c r="N106" s="50">
        <f>'1. Prüfung (Büro)'!L106</f>
        <v>0</v>
      </c>
      <c r="O106" s="51"/>
      <c r="P106" s="11"/>
      <c r="S106" s="174" t="str">
        <f t="shared" si="3"/>
        <v/>
      </c>
      <c r="T106" s="12">
        <f t="shared" si="4"/>
        <v>50</v>
      </c>
      <c r="U106" s="174"/>
      <c r="V106" s="174"/>
    </row>
    <row r="107" spans="2:22" ht="272.25" customHeight="1" x14ac:dyDescent="0.25">
      <c r="B107" s="173"/>
      <c r="C107" s="10" t="s">
        <v>15</v>
      </c>
      <c r="D107" s="28" t="s">
        <v>151</v>
      </c>
      <c r="E107" s="174"/>
      <c r="F107" s="48">
        <f>Büro!F107</f>
        <v>0</v>
      </c>
      <c r="G107" s="174"/>
      <c r="H107" s="48">
        <f>'1. Prüfung (Büro)'!H107</f>
        <v>50</v>
      </c>
      <c r="I107" s="174"/>
      <c r="J107" s="13">
        <v>50</v>
      </c>
      <c r="K107" s="12">
        <v>50</v>
      </c>
      <c r="L107" s="174"/>
      <c r="M107" s="174"/>
      <c r="N107" s="50">
        <f>'1. Prüfung (Büro)'!L107</f>
        <v>0</v>
      </c>
      <c r="O107" s="51"/>
      <c r="P107" s="11"/>
      <c r="S107" s="174" t="str">
        <f t="shared" si="3"/>
        <v/>
      </c>
      <c r="T107" s="12">
        <f t="shared" si="4"/>
        <v>50</v>
      </c>
      <c r="U107" s="174"/>
      <c r="V107" s="174"/>
    </row>
    <row r="108" spans="2:22" ht="105.75" customHeight="1" x14ac:dyDescent="0.25">
      <c r="B108" s="173"/>
      <c r="C108" s="8" t="s">
        <v>35</v>
      </c>
      <c r="D108" s="28" t="s">
        <v>152</v>
      </c>
      <c r="E108" s="174"/>
      <c r="F108" s="48">
        <f>Büro!F108</f>
        <v>0</v>
      </c>
      <c r="G108" s="174"/>
      <c r="H108" s="48">
        <f>'1. Prüfung (Büro)'!H108</f>
        <v>10</v>
      </c>
      <c r="I108" s="174"/>
      <c r="J108" s="13">
        <v>10</v>
      </c>
      <c r="K108" s="12">
        <v>10</v>
      </c>
      <c r="L108" s="174"/>
      <c r="M108" s="174"/>
      <c r="N108" s="50">
        <f>'1. Prüfung (Büro)'!L108</f>
        <v>0</v>
      </c>
      <c r="O108" s="51"/>
      <c r="P108" s="11"/>
      <c r="S108" s="174" t="str">
        <f t="shared" si="3"/>
        <v/>
      </c>
      <c r="T108" s="12">
        <f t="shared" si="4"/>
        <v>10</v>
      </c>
      <c r="U108" s="174"/>
      <c r="V108" s="174"/>
    </row>
    <row r="109" spans="2:22" ht="26.1" customHeight="1" x14ac:dyDescent="0.25">
      <c r="B109" s="29" t="s">
        <v>153</v>
      </c>
      <c r="C109" s="163" t="s">
        <v>154</v>
      </c>
      <c r="D109" s="163"/>
      <c r="E109" s="47">
        <f>Büro!E109</f>
        <v>0</v>
      </c>
      <c r="F109" s="23"/>
      <c r="G109" s="47">
        <f>'1. Prüfung (Büro)'!G109</f>
        <v>100</v>
      </c>
      <c r="H109" s="23"/>
      <c r="I109" s="49">
        <f>U109</f>
        <v>100</v>
      </c>
      <c r="J109" s="23"/>
      <c r="K109" s="12">
        <v>100</v>
      </c>
      <c r="L109" s="12">
        <v>6</v>
      </c>
      <c r="M109" s="21">
        <f>U109/K109</f>
        <v>1</v>
      </c>
      <c r="N109" s="50">
        <f>'1. Prüfung (Büro)'!L109</f>
        <v>0</v>
      </c>
      <c r="O109" s="50"/>
      <c r="P109" s="11"/>
      <c r="S109" s="12" t="str">
        <f t="shared" si="3"/>
        <v>PRO1.8</v>
      </c>
      <c r="T109" s="23"/>
      <c r="U109" s="12">
        <f>SUM(T110:T117)</f>
        <v>100</v>
      </c>
      <c r="V109" s="23"/>
    </row>
    <row r="110" spans="2:22" ht="222" customHeight="1" x14ac:dyDescent="0.25">
      <c r="B110" s="173"/>
      <c r="C110" s="8" t="s">
        <v>13</v>
      </c>
      <c r="D110" s="28" t="s">
        <v>155</v>
      </c>
      <c r="E110" s="174"/>
      <c r="F110" s="48">
        <f>Büro!F110</f>
        <v>0</v>
      </c>
      <c r="G110" s="174"/>
      <c r="H110" s="48">
        <f>'1. Prüfung (Büro)'!H110</f>
        <v>5</v>
      </c>
      <c r="I110" s="174"/>
      <c r="J110" s="13">
        <v>5</v>
      </c>
      <c r="K110" s="12">
        <v>5</v>
      </c>
      <c r="L110" s="174"/>
      <c r="M110" s="174"/>
      <c r="N110" s="50">
        <f>'1. Prüfung (Büro)'!L110</f>
        <v>0</v>
      </c>
      <c r="O110" s="51"/>
      <c r="P110" s="11"/>
      <c r="S110" s="174" t="str">
        <f t="shared" si="3"/>
        <v/>
      </c>
      <c r="T110" s="12">
        <f t="shared" si="4"/>
        <v>5</v>
      </c>
      <c r="U110" s="174"/>
      <c r="V110" s="174"/>
    </row>
    <row r="111" spans="2:22" ht="211.2" x14ac:dyDescent="0.25">
      <c r="B111" s="173"/>
      <c r="C111" s="8" t="s">
        <v>14</v>
      </c>
      <c r="D111" s="28" t="s">
        <v>156</v>
      </c>
      <c r="E111" s="174"/>
      <c r="F111" s="48">
        <f>Büro!F111</f>
        <v>0</v>
      </c>
      <c r="G111" s="174"/>
      <c r="H111" s="48">
        <f>'1. Prüfung (Büro)'!H111</f>
        <v>25</v>
      </c>
      <c r="I111" s="174"/>
      <c r="J111" s="13">
        <v>25</v>
      </c>
      <c r="K111" s="12">
        <v>25</v>
      </c>
      <c r="L111" s="174"/>
      <c r="M111" s="174"/>
      <c r="N111" s="50">
        <f>'1. Prüfung (Büro)'!L111</f>
        <v>0</v>
      </c>
      <c r="O111" s="51"/>
      <c r="P111" s="11"/>
      <c r="S111" s="174" t="str">
        <f t="shared" si="3"/>
        <v/>
      </c>
      <c r="T111" s="12">
        <f t="shared" si="4"/>
        <v>25</v>
      </c>
      <c r="U111" s="174"/>
      <c r="V111" s="174"/>
    </row>
    <row r="112" spans="2:22" ht="145.19999999999999" x14ac:dyDescent="0.25">
      <c r="B112" s="173"/>
      <c r="C112" s="8" t="s">
        <v>41</v>
      </c>
      <c r="D112" s="28" t="s">
        <v>157</v>
      </c>
      <c r="E112" s="174"/>
      <c r="F112" s="48">
        <f>Büro!F112</f>
        <v>0</v>
      </c>
      <c r="G112" s="174"/>
      <c r="H112" s="48">
        <f>'1. Prüfung (Büro)'!H112</f>
        <v>10</v>
      </c>
      <c r="I112" s="174"/>
      <c r="J112" s="13">
        <v>10</v>
      </c>
      <c r="K112" s="12">
        <v>10</v>
      </c>
      <c r="L112" s="174"/>
      <c r="M112" s="174"/>
      <c r="N112" s="50">
        <f>'1. Prüfung (Büro)'!L112</f>
        <v>0</v>
      </c>
      <c r="O112" s="51"/>
      <c r="P112" s="11"/>
      <c r="S112" s="174" t="str">
        <f t="shared" si="3"/>
        <v/>
      </c>
      <c r="T112" s="12">
        <f t="shared" si="4"/>
        <v>10</v>
      </c>
      <c r="U112" s="174"/>
      <c r="V112" s="174"/>
    </row>
    <row r="113" spans="2:22" ht="158.4" x14ac:dyDescent="0.25">
      <c r="B113" s="173"/>
      <c r="C113" s="8" t="s">
        <v>109</v>
      </c>
      <c r="D113" s="28" t="s">
        <v>158</v>
      </c>
      <c r="E113" s="174"/>
      <c r="F113" s="48">
        <f>Büro!F113</f>
        <v>0</v>
      </c>
      <c r="G113" s="174"/>
      <c r="H113" s="48">
        <f>'1. Prüfung (Büro)'!H113</f>
        <v>10</v>
      </c>
      <c r="I113" s="174"/>
      <c r="J113" s="13">
        <v>10</v>
      </c>
      <c r="K113" s="12">
        <v>10</v>
      </c>
      <c r="L113" s="174"/>
      <c r="M113" s="174"/>
      <c r="N113" s="50">
        <f>'1. Prüfung (Büro)'!L113</f>
        <v>0</v>
      </c>
      <c r="O113" s="51"/>
      <c r="P113" s="11"/>
      <c r="S113" s="174" t="str">
        <f t="shared" si="3"/>
        <v/>
      </c>
      <c r="T113" s="12">
        <f t="shared" si="4"/>
        <v>10</v>
      </c>
      <c r="U113" s="174"/>
      <c r="V113" s="174"/>
    </row>
    <row r="114" spans="2:22" ht="106.5" customHeight="1" x14ac:dyDescent="0.25">
      <c r="B114" s="173"/>
      <c r="C114" s="6" t="s">
        <v>15</v>
      </c>
      <c r="D114" s="28" t="s">
        <v>159</v>
      </c>
      <c r="E114" s="174"/>
      <c r="F114" s="48">
        <f>Büro!F114</f>
        <v>0</v>
      </c>
      <c r="G114" s="174"/>
      <c r="H114" s="48">
        <f>'1. Prüfung (Büro)'!H114</f>
        <v>10</v>
      </c>
      <c r="I114" s="174"/>
      <c r="J114" s="13">
        <v>10</v>
      </c>
      <c r="K114" s="12">
        <v>10</v>
      </c>
      <c r="L114" s="174"/>
      <c r="M114" s="174"/>
      <c r="N114" s="50">
        <f>'1. Prüfung (Büro)'!L114</f>
        <v>0</v>
      </c>
      <c r="O114" s="51"/>
      <c r="P114" s="11"/>
      <c r="S114" s="174" t="str">
        <f t="shared" si="3"/>
        <v/>
      </c>
      <c r="T114" s="12">
        <f t="shared" si="4"/>
        <v>10</v>
      </c>
      <c r="U114" s="174"/>
      <c r="V114" s="174"/>
    </row>
    <row r="115" spans="2:22" ht="224.4" x14ac:dyDescent="0.25">
      <c r="B115" s="173"/>
      <c r="C115" s="8" t="s">
        <v>17</v>
      </c>
      <c r="D115" s="28" t="s">
        <v>160</v>
      </c>
      <c r="E115" s="174"/>
      <c r="F115" s="48">
        <f>Büro!F115</f>
        <v>0</v>
      </c>
      <c r="G115" s="174"/>
      <c r="H115" s="48">
        <f>'1. Prüfung (Büro)'!H115</f>
        <v>10</v>
      </c>
      <c r="I115" s="174"/>
      <c r="J115" s="13">
        <v>10</v>
      </c>
      <c r="K115" s="12">
        <v>10</v>
      </c>
      <c r="L115" s="174"/>
      <c r="M115" s="174"/>
      <c r="N115" s="50">
        <f>'1. Prüfung (Büro)'!L115</f>
        <v>0</v>
      </c>
      <c r="O115" s="51"/>
      <c r="P115" s="11"/>
      <c r="S115" s="174" t="str">
        <f t="shared" si="3"/>
        <v/>
      </c>
      <c r="T115" s="12">
        <f t="shared" si="4"/>
        <v>10</v>
      </c>
      <c r="U115" s="174"/>
      <c r="V115" s="174"/>
    </row>
    <row r="116" spans="2:22" ht="52.8" x14ac:dyDescent="0.25">
      <c r="B116" s="173"/>
      <c r="C116" s="8" t="s">
        <v>72</v>
      </c>
      <c r="D116" s="28" t="s">
        <v>161</v>
      </c>
      <c r="E116" s="174"/>
      <c r="F116" s="48">
        <f>Büro!F116</f>
        <v>0</v>
      </c>
      <c r="G116" s="174"/>
      <c r="H116" s="48">
        <f>'1. Prüfung (Büro)'!H116</f>
        <v>15</v>
      </c>
      <c r="I116" s="174"/>
      <c r="J116" s="13">
        <v>15</v>
      </c>
      <c r="K116" s="12">
        <v>15</v>
      </c>
      <c r="L116" s="174"/>
      <c r="M116" s="174"/>
      <c r="N116" s="50">
        <f>'1. Prüfung (Büro)'!L116</f>
        <v>0</v>
      </c>
      <c r="O116" s="51"/>
      <c r="P116" s="11"/>
      <c r="S116" s="174" t="str">
        <f t="shared" si="3"/>
        <v/>
      </c>
      <c r="T116" s="12">
        <f t="shared" si="4"/>
        <v>15</v>
      </c>
      <c r="U116" s="174"/>
      <c r="V116" s="174"/>
    </row>
    <row r="117" spans="2:22" ht="118.8" x14ac:dyDescent="0.25">
      <c r="B117" s="173"/>
      <c r="C117" s="8" t="s">
        <v>74</v>
      </c>
      <c r="D117" s="28" t="s">
        <v>162</v>
      </c>
      <c r="E117" s="174"/>
      <c r="F117" s="48">
        <f>Büro!F117</f>
        <v>0</v>
      </c>
      <c r="G117" s="174"/>
      <c r="H117" s="48">
        <f>'1. Prüfung (Büro)'!H117</f>
        <v>15</v>
      </c>
      <c r="I117" s="174"/>
      <c r="J117" s="13">
        <v>15</v>
      </c>
      <c r="K117" s="12">
        <v>15</v>
      </c>
      <c r="L117" s="174"/>
      <c r="M117" s="174"/>
      <c r="N117" s="50">
        <f>'1. Prüfung (Büro)'!L117</f>
        <v>0</v>
      </c>
      <c r="O117" s="51"/>
      <c r="P117" s="11"/>
      <c r="S117" s="174" t="str">
        <f t="shared" si="3"/>
        <v/>
      </c>
      <c r="T117" s="12">
        <f t="shared" si="4"/>
        <v>15</v>
      </c>
      <c r="U117" s="174"/>
      <c r="V117" s="174"/>
    </row>
    <row r="118" spans="2:22" ht="26.1" customHeight="1" x14ac:dyDescent="0.25">
      <c r="B118" s="29" t="s">
        <v>163</v>
      </c>
      <c r="C118" s="163" t="s">
        <v>164</v>
      </c>
      <c r="D118" s="163"/>
      <c r="E118" s="47">
        <f>Büro!E118</f>
        <v>0</v>
      </c>
      <c r="F118" s="23"/>
      <c r="G118" s="47">
        <f>'1. Prüfung (Büro)'!G118</f>
        <v>100</v>
      </c>
      <c r="H118" s="23"/>
      <c r="I118" s="49">
        <f>U118</f>
        <v>100</v>
      </c>
      <c r="J118" s="23"/>
      <c r="K118" s="12">
        <v>100</v>
      </c>
      <c r="L118" s="12">
        <v>2</v>
      </c>
      <c r="M118" s="21">
        <f>U118/K118</f>
        <v>1</v>
      </c>
      <c r="N118" s="50">
        <f>'1. Prüfung (Büro)'!L118</f>
        <v>0</v>
      </c>
      <c r="O118" s="50"/>
      <c r="P118" s="11"/>
      <c r="S118" s="12" t="str">
        <f t="shared" si="3"/>
        <v>PRO2.4</v>
      </c>
      <c r="T118" s="12">
        <f t="shared" si="4"/>
        <v>0</v>
      </c>
      <c r="U118" s="12">
        <f>SUM(T119:T121)</f>
        <v>100</v>
      </c>
      <c r="V118" s="23"/>
    </row>
    <row r="119" spans="2:22" ht="26.4" x14ac:dyDescent="0.25">
      <c r="B119" s="173"/>
      <c r="C119" s="9" t="s">
        <v>13</v>
      </c>
      <c r="D119" s="28" t="s">
        <v>165</v>
      </c>
      <c r="E119" s="174"/>
      <c r="F119" s="48">
        <f>Büro!F119</f>
        <v>0</v>
      </c>
      <c r="G119" s="174"/>
      <c r="H119" s="48">
        <f>'1. Prüfung (Büro)'!H119</f>
        <v>35</v>
      </c>
      <c r="I119" s="174"/>
      <c r="J119" s="13">
        <v>35</v>
      </c>
      <c r="K119" s="12">
        <v>35</v>
      </c>
      <c r="L119" s="174"/>
      <c r="M119" s="174"/>
      <c r="N119" s="50">
        <f>'1. Prüfung (Büro)'!L119</f>
        <v>0</v>
      </c>
      <c r="O119" s="51"/>
      <c r="P119" s="11"/>
      <c r="S119" s="174" t="str">
        <f t="shared" si="3"/>
        <v/>
      </c>
      <c r="T119" s="12">
        <f t="shared" si="4"/>
        <v>35</v>
      </c>
      <c r="U119" s="174"/>
      <c r="V119" s="174"/>
    </row>
    <row r="120" spans="2:22" ht="92.4" x14ac:dyDescent="0.25">
      <c r="B120" s="173"/>
      <c r="C120" s="9" t="s">
        <v>15</v>
      </c>
      <c r="D120" s="28" t="s">
        <v>166</v>
      </c>
      <c r="E120" s="174"/>
      <c r="F120" s="48">
        <f>Büro!F120</f>
        <v>0</v>
      </c>
      <c r="G120" s="174"/>
      <c r="H120" s="48">
        <f>'1. Prüfung (Büro)'!H120</f>
        <v>30</v>
      </c>
      <c r="I120" s="174"/>
      <c r="J120" s="13">
        <v>30</v>
      </c>
      <c r="K120" s="12">
        <v>30</v>
      </c>
      <c r="L120" s="174"/>
      <c r="M120" s="174"/>
      <c r="N120" s="50">
        <f>'1. Prüfung (Büro)'!L120</f>
        <v>0</v>
      </c>
      <c r="O120" s="51"/>
      <c r="P120" s="11"/>
      <c r="S120" s="174" t="str">
        <f t="shared" si="3"/>
        <v/>
      </c>
      <c r="T120" s="12">
        <f t="shared" si="4"/>
        <v>30</v>
      </c>
      <c r="U120" s="174"/>
      <c r="V120" s="174"/>
    </row>
    <row r="121" spans="2:22" ht="26.4" x14ac:dyDescent="0.25">
      <c r="B121" s="173"/>
      <c r="C121" s="9" t="s">
        <v>35</v>
      </c>
      <c r="D121" s="28" t="s">
        <v>167</v>
      </c>
      <c r="E121" s="174"/>
      <c r="F121" s="48">
        <f>Büro!F121</f>
        <v>0</v>
      </c>
      <c r="G121" s="174"/>
      <c r="H121" s="48">
        <f>'1. Prüfung (Büro)'!H121</f>
        <v>35</v>
      </c>
      <c r="I121" s="174"/>
      <c r="J121" s="13">
        <v>35</v>
      </c>
      <c r="K121" s="12">
        <v>35</v>
      </c>
      <c r="L121" s="174"/>
      <c r="M121" s="174"/>
      <c r="N121" s="50">
        <f>'1. Prüfung (Büro)'!L121</f>
        <v>0</v>
      </c>
      <c r="O121" s="51"/>
      <c r="P121" s="11"/>
      <c r="S121" s="174" t="str">
        <f t="shared" si="3"/>
        <v/>
      </c>
      <c r="T121" s="12">
        <f t="shared" si="4"/>
        <v>35</v>
      </c>
      <c r="U121" s="174"/>
      <c r="V121" s="174"/>
    </row>
  </sheetData>
  <mergeCells count="199">
    <mergeCell ref="C118:D118"/>
    <mergeCell ref="B119:B121"/>
    <mergeCell ref="E119:E121"/>
    <mergeCell ref="I119:I121"/>
    <mergeCell ref="L119:L121"/>
    <mergeCell ref="M119:M121"/>
    <mergeCell ref="S119:S121"/>
    <mergeCell ref="U119:U121"/>
    <mergeCell ref="V119:V121"/>
    <mergeCell ref="G119:G121"/>
    <mergeCell ref="C109:D109"/>
    <mergeCell ref="B110:B117"/>
    <mergeCell ref="E110:E117"/>
    <mergeCell ref="I110:I117"/>
    <mergeCell ref="L110:L117"/>
    <mergeCell ref="M110:M117"/>
    <mergeCell ref="S110:S117"/>
    <mergeCell ref="U110:U117"/>
    <mergeCell ref="V110:V117"/>
    <mergeCell ref="G110:G117"/>
    <mergeCell ref="C105:D105"/>
    <mergeCell ref="B106:B108"/>
    <mergeCell ref="E106:E108"/>
    <mergeCell ref="I106:I108"/>
    <mergeCell ref="L106:L108"/>
    <mergeCell ref="M106:M108"/>
    <mergeCell ref="S106:S108"/>
    <mergeCell ref="U106:U108"/>
    <mergeCell ref="V106:V108"/>
    <mergeCell ref="G106:G108"/>
    <mergeCell ref="C101:D101"/>
    <mergeCell ref="B102:B104"/>
    <mergeCell ref="E102:E104"/>
    <mergeCell ref="I102:I104"/>
    <mergeCell ref="L102:L104"/>
    <mergeCell ref="M102:M104"/>
    <mergeCell ref="S102:S104"/>
    <mergeCell ref="U102:U104"/>
    <mergeCell ref="V102:V104"/>
    <mergeCell ref="G102:G104"/>
    <mergeCell ref="C93:D93"/>
    <mergeCell ref="B94:B100"/>
    <mergeCell ref="E94:E100"/>
    <mergeCell ref="I94:I100"/>
    <mergeCell ref="L94:L100"/>
    <mergeCell ref="V81:V87"/>
    <mergeCell ref="C88:D88"/>
    <mergeCell ref="B89:B91"/>
    <mergeCell ref="E89:E91"/>
    <mergeCell ref="I89:I91"/>
    <mergeCell ref="L89:L91"/>
    <mergeCell ref="M89:M91"/>
    <mergeCell ref="S89:S91"/>
    <mergeCell ref="U89:U91"/>
    <mergeCell ref="V89:V91"/>
    <mergeCell ref="M94:M100"/>
    <mergeCell ref="S94:S100"/>
    <mergeCell ref="U94:U100"/>
    <mergeCell ref="V94:V100"/>
    <mergeCell ref="G89:G91"/>
    <mergeCell ref="G94:G100"/>
    <mergeCell ref="G81:G87"/>
    <mergeCell ref="C80:D80"/>
    <mergeCell ref="B81:B87"/>
    <mergeCell ref="E81:E87"/>
    <mergeCell ref="I81:I87"/>
    <mergeCell ref="L81:L87"/>
    <mergeCell ref="M81:M87"/>
    <mergeCell ref="S81:S87"/>
    <mergeCell ref="U81:U87"/>
    <mergeCell ref="C92:D92"/>
    <mergeCell ref="C75:D75"/>
    <mergeCell ref="B76:B79"/>
    <mergeCell ref="E76:E79"/>
    <mergeCell ref="I76:I79"/>
    <mergeCell ref="L76:L79"/>
    <mergeCell ref="M76:M79"/>
    <mergeCell ref="S76:S79"/>
    <mergeCell ref="U76:U79"/>
    <mergeCell ref="V76:V79"/>
    <mergeCell ref="G76:G79"/>
    <mergeCell ref="B69:B74"/>
    <mergeCell ref="E69:E74"/>
    <mergeCell ref="I69:I74"/>
    <mergeCell ref="L69:L74"/>
    <mergeCell ref="M69:M74"/>
    <mergeCell ref="V46:V57"/>
    <mergeCell ref="C58:D58"/>
    <mergeCell ref="B59:B67"/>
    <mergeCell ref="E59:E67"/>
    <mergeCell ref="I59:I67"/>
    <mergeCell ref="L59:L67"/>
    <mergeCell ref="M59:M67"/>
    <mergeCell ref="S59:S67"/>
    <mergeCell ref="U59:U67"/>
    <mergeCell ref="V59:V67"/>
    <mergeCell ref="S69:S74"/>
    <mergeCell ref="U69:U74"/>
    <mergeCell ref="V69:V74"/>
    <mergeCell ref="G46:G57"/>
    <mergeCell ref="G59:G67"/>
    <mergeCell ref="G69:G74"/>
    <mergeCell ref="C45:D45"/>
    <mergeCell ref="B46:B57"/>
    <mergeCell ref="E46:E57"/>
    <mergeCell ref="I46:I57"/>
    <mergeCell ref="L46:L57"/>
    <mergeCell ref="M46:M57"/>
    <mergeCell ref="S46:S57"/>
    <mergeCell ref="U46:U57"/>
    <mergeCell ref="C68:D68"/>
    <mergeCell ref="U35:U37"/>
    <mergeCell ref="V35:V37"/>
    <mergeCell ref="C38:D38"/>
    <mergeCell ref="B39:B44"/>
    <mergeCell ref="E39:E44"/>
    <mergeCell ref="I39:I44"/>
    <mergeCell ref="L39:L44"/>
    <mergeCell ref="M39:M44"/>
    <mergeCell ref="S39:S44"/>
    <mergeCell ref="U39:U44"/>
    <mergeCell ref="V39:V44"/>
    <mergeCell ref="G39:G44"/>
    <mergeCell ref="C34:D34"/>
    <mergeCell ref="B35:B37"/>
    <mergeCell ref="E35:E37"/>
    <mergeCell ref="I35:I37"/>
    <mergeCell ref="L35:L37"/>
    <mergeCell ref="M35:M37"/>
    <mergeCell ref="G35:G37"/>
    <mergeCell ref="U23:U24"/>
    <mergeCell ref="V23:V24"/>
    <mergeCell ref="C25:D25"/>
    <mergeCell ref="B26:B33"/>
    <mergeCell ref="E26:E33"/>
    <mergeCell ref="I26:I33"/>
    <mergeCell ref="L26:L33"/>
    <mergeCell ref="M26:M33"/>
    <mergeCell ref="G23:G24"/>
    <mergeCell ref="G26:G33"/>
    <mergeCell ref="B23:B24"/>
    <mergeCell ref="E23:E24"/>
    <mergeCell ref="I23:I24"/>
    <mergeCell ref="L23:L24"/>
    <mergeCell ref="M23:M24"/>
    <mergeCell ref="S23:S24"/>
    <mergeCell ref="S35:S37"/>
    <mergeCell ref="B19:B21"/>
    <mergeCell ref="E19:E21"/>
    <mergeCell ref="I19:I21"/>
    <mergeCell ref="L19:L21"/>
    <mergeCell ref="M19:M21"/>
    <mergeCell ref="C22:D22"/>
    <mergeCell ref="G19:G21"/>
    <mergeCell ref="B13:B17"/>
    <mergeCell ref="E13:E17"/>
    <mergeCell ref="I13:I17"/>
    <mergeCell ref="L13:L17"/>
    <mergeCell ref="M13:M17"/>
    <mergeCell ref="C18:D18"/>
    <mergeCell ref="G13:G17"/>
    <mergeCell ref="S10:S11"/>
    <mergeCell ref="T10:T11"/>
    <mergeCell ref="U10:U11"/>
    <mergeCell ref="V10:V11"/>
    <mergeCell ref="C12:D12"/>
    <mergeCell ref="O10:O11"/>
    <mergeCell ref="G10:H10"/>
    <mergeCell ref="B10:D11"/>
    <mergeCell ref="E10:F10"/>
    <mergeCell ref="I10:K10"/>
    <mergeCell ref="L10:L11"/>
    <mergeCell ref="M10:M11"/>
    <mergeCell ref="N10:N11"/>
    <mergeCell ref="B7:C7"/>
    <mergeCell ref="D7:F7"/>
    <mergeCell ref="B8:C8"/>
    <mergeCell ref="D8:F8"/>
    <mergeCell ref="B4:C4"/>
    <mergeCell ref="D4:F4"/>
    <mergeCell ref="J4:L4"/>
    <mergeCell ref="J6:L6"/>
    <mergeCell ref="P10:P11"/>
    <mergeCell ref="M6:P6"/>
    <mergeCell ref="M4:P4"/>
    <mergeCell ref="B5:C5"/>
    <mergeCell ref="D5:F5"/>
    <mergeCell ref="B6:C6"/>
    <mergeCell ref="D6:F6"/>
    <mergeCell ref="B2:C2"/>
    <mergeCell ref="D2:F2"/>
    <mergeCell ref="J2:L2"/>
    <mergeCell ref="M2:P2"/>
    <mergeCell ref="B3:C3"/>
    <mergeCell ref="D3:F3"/>
    <mergeCell ref="J3:L3"/>
    <mergeCell ref="M3:P3"/>
    <mergeCell ref="J5:L5"/>
    <mergeCell ref="M5:P5"/>
  </mergeCells>
  <dataValidations disablePrompts="1" count="1">
    <dataValidation type="list" allowBlank="1" showInputMessage="1" showErrorMessage="1" sqref="J76" xr:uid="{00000000-0002-0000-0800-000000000000}">
      <formula1>"Ja,Nein"</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iconSet" priority="1" id="{F41BEBF5-7B05-4421-9727-9BD3336D6188}">
            <x14:iconSet iconSet="3Symbols" showValue="0" custom="1">
              <x14:cfvo type="percent">
                <xm:f>0</xm:f>
              </x14:cfvo>
              <x14:cfvo type="num">
                <xm:f>2</xm:f>
              </x14:cfvo>
              <x14:cfvo type="num">
                <xm:f>3</xm:f>
              </x14:cfvo>
              <x14:cfIcon iconSet="3Symbols" iconId="2"/>
              <x14:cfIcon iconSet="3Symbols" iconId="1"/>
              <x14:cfIcon iconSet="3Symbols" iconId="0"/>
            </x14:iconSet>
          </x14:cfRule>
          <xm:sqref>N12:O121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9</vt:i4>
      </vt:variant>
    </vt:vector>
  </HeadingPairs>
  <TitlesOfParts>
    <vt:vector size="32" baseType="lpstr">
      <vt:lpstr>Deckblatt</vt:lpstr>
      <vt:lpstr>Büro</vt:lpstr>
      <vt:lpstr>Shopping</vt:lpstr>
      <vt:lpstr>Hotel</vt:lpstr>
      <vt:lpstr>Gastronomie</vt:lpstr>
      <vt:lpstr>Deckblatt Prüfungstool</vt:lpstr>
      <vt:lpstr>1. Prüfung (Büro)</vt:lpstr>
      <vt:lpstr>Ergebnis 1. Prüf. (Büro)</vt:lpstr>
      <vt:lpstr>2. Prüfung (Büro)</vt:lpstr>
      <vt:lpstr>Ergebnis 2. Prüf. (Büro)</vt:lpstr>
      <vt:lpstr>1. Prüfung (Shopping)</vt:lpstr>
      <vt:lpstr>Ergebnis 1. Prüf. (Shopping)</vt:lpstr>
      <vt:lpstr>2. Prüfung (Shopping)</vt:lpstr>
      <vt:lpstr>Ergebnis 2. Prüf. (Shopping)</vt:lpstr>
      <vt:lpstr>1. Prüfung (Hotel)</vt:lpstr>
      <vt:lpstr>Ergebnis 1. Prüf. (Hotel)</vt:lpstr>
      <vt:lpstr>2. Prüfung (Hotel)</vt:lpstr>
      <vt:lpstr>Ergebnis 2. Prüf. (Hotel)</vt:lpstr>
      <vt:lpstr>1. Prüfung (Gastronomie)</vt:lpstr>
      <vt:lpstr>Ergebnis 1. Prüf. (Gastronomie)</vt:lpstr>
      <vt:lpstr>2. Prüfung (Gastronomie)</vt:lpstr>
      <vt:lpstr>Ergebnis 2. Prüf. (Gastronomie)</vt:lpstr>
      <vt:lpstr>Berechnungen</vt:lpstr>
      <vt:lpstr>Deckblatt!Druckbereich</vt:lpstr>
      <vt:lpstr>'Ergebnis 1. Prüf. (Büro)'!Druckbereich</vt:lpstr>
      <vt:lpstr>'Ergebnis 1. Prüf. (Gastronomie)'!Druckbereich</vt:lpstr>
      <vt:lpstr>'Ergebnis 1. Prüf. (Hotel)'!Druckbereich</vt:lpstr>
      <vt:lpstr>'Ergebnis 1. Prüf. (Shopping)'!Druckbereich</vt:lpstr>
      <vt:lpstr>'Ergebnis 2. Prüf. (Büro)'!Druckbereich</vt:lpstr>
      <vt:lpstr>'Ergebnis 2. Prüf. (Gastronomie)'!Druckbereich</vt:lpstr>
      <vt:lpstr>'Ergebnis 2. Prüf. (Hotel)'!Druckbereich</vt:lpstr>
      <vt:lpstr>'Ergebnis 2. Prüf. (Shopping)'!Druckbereich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Schlag</dc:creator>
  <cp:lastModifiedBy>office ogni</cp:lastModifiedBy>
  <cp:lastPrinted>2018-11-09T08:44:42Z</cp:lastPrinted>
  <dcterms:created xsi:type="dcterms:W3CDTF">2018-10-29T06:51:09Z</dcterms:created>
  <dcterms:modified xsi:type="dcterms:W3CDTF">2020-11-19T13:04:45Z</dcterms:modified>
</cp:coreProperties>
</file>